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1640" activeTab="0"/>
  </bookViews>
  <sheets>
    <sheet name="Лист2" sheetId="1" r:id="rId1"/>
    <sheet name="Лист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<sst xmlns="http://schemas.openxmlformats.org/spreadsheetml/2006/main" count="268" uniqueCount="89">
  <si>
    <t>Приобретение оборудования</t>
  </si>
  <si>
    <t>Спортивное</t>
  </si>
  <si>
    <t>ед.</t>
  </si>
  <si>
    <t>тыс. рублей</t>
  </si>
  <si>
    <t>Развитие школьной инфраструктуры</t>
  </si>
  <si>
    <t>Текущий ремонт с целью подготовки помещений для установки оборудования</t>
  </si>
  <si>
    <t>Повышение квалификации, профессиональная переподготовка оруководителей общеобразовательных учреждений и учителей</t>
  </si>
  <si>
    <t>Мордернизация общеобразовательных учреждений путем организации в них дистанционного обучения для обучающихся</t>
  </si>
  <si>
    <t>Увеличение пропускной способности и оплата интернет-тарфика</t>
  </si>
  <si>
    <t>Обновление программного обеспечения и приобретение электронных образовательных ресурсов</t>
  </si>
  <si>
    <t>Осуществление мер, напрвленных на энергосбережение в системе обещего образования</t>
  </si>
  <si>
    <t>№ п\п</t>
  </si>
  <si>
    <t>СОШ № 1</t>
  </si>
  <si>
    <t>Всего</t>
  </si>
  <si>
    <t>Всего по району</t>
  </si>
  <si>
    <t>Текуший ремонт с целью обеспечения выполениня требований к санитарно-бытовым условиям и охране здоровья обучающихся</t>
  </si>
  <si>
    <t>Компьютер-ное</t>
  </si>
  <si>
    <t>Учебно- производствен-ное</t>
  </si>
  <si>
    <t>Учебно-лаборатор-ное</t>
  </si>
  <si>
    <t>Полное наименова-ние и адрес общеобразо-вательного учреждения</t>
  </si>
  <si>
    <t>Оборудова-ние для организации медицинского обслужива-ния обучающихся</t>
  </si>
  <si>
    <t>Оборудова-ние для школьных столовых</t>
  </si>
  <si>
    <t>Приобрете-ние трансопрт-ных средств</t>
  </si>
  <si>
    <t>Пополнение фондов библиотек общеобразовате-льных учреждений</t>
  </si>
  <si>
    <t>наименование</t>
  </si>
  <si>
    <t>Искринская</t>
  </si>
  <si>
    <t>Нижнекурмейская</t>
  </si>
  <si>
    <t>Новоякуповская</t>
  </si>
  <si>
    <t>Степановская-2+</t>
  </si>
  <si>
    <t>Старошалтинская+</t>
  </si>
  <si>
    <t>Терис-Усман +</t>
  </si>
  <si>
    <t>Чеганлинская+</t>
  </si>
  <si>
    <t>Абдрахмановская</t>
  </si>
  <si>
    <t>Авдеевская</t>
  </si>
  <si>
    <t>Егорьевская</t>
  </si>
  <si>
    <t xml:space="preserve">Зериклинская </t>
  </si>
  <si>
    <t>Новотирисская</t>
  </si>
  <si>
    <t>Артемьевская СОШ</t>
  </si>
  <si>
    <t>Покровский лицей</t>
  </si>
  <si>
    <t>Николькинская СОШ</t>
  </si>
  <si>
    <t>СОШ № 3</t>
  </si>
  <si>
    <t>Гимназия №1</t>
  </si>
  <si>
    <t>СОШ № 38</t>
  </si>
  <si>
    <t>СОШ № 87</t>
  </si>
  <si>
    <t xml:space="preserve">Начальник отдела образования </t>
  </si>
  <si>
    <t>С.В.Ивасюк</t>
  </si>
  <si>
    <t>ООШ № 5</t>
  </si>
  <si>
    <t>В.А.Минаева</t>
  </si>
  <si>
    <t xml:space="preserve">       Приложение  №2 к соглашению №   -КМнМСОО</t>
  </si>
  <si>
    <t>Итого</t>
  </si>
  <si>
    <r>
      <t xml:space="preserve">          Реализация  общеобразовательными учреждениями мероприятий в рамках Комплекса мер, направленных на модернизацию системы общего образования Оренбургской области  в 2012 году по </t>
    </r>
    <r>
      <rPr>
        <b/>
        <u val="single"/>
        <sz val="18"/>
        <rFont val="Times New Roman"/>
        <family val="1"/>
      </rPr>
      <t>Абдулинскому</t>
    </r>
    <r>
      <rPr>
        <b/>
        <sz val="18"/>
        <rFont val="Times New Roman"/>
        <family val="1"/>
      </rPr>
      <t xml:space="preserve"> району</t>
    </r>
  </si>
  <si>
    <t>Главный бухгалтер</t>
  </si>
  <si>
    <t>Лицей г.Абдулино</t>
  </si>
  <si>
    <t>план</t>
  </si>
  <si>
    <t>исполнение</t>
  </si>
  <si>
    <r>
      <t xml:space="preserve">          Отчет о реализации  общеобразовательными учреждениями мероприятий в рамках Комплекса мер, направленных на модернизацию системы общего образования Оренбургской области  в 2012 году по </t>
    </r>
    <r>
      <rPr>
        <b/>
        <u val="single"/>
        <sz val="18"/>
        <rFont val="Times New Roman"/>
        <family val="1"/>
      </rPr>
      <t>Абдулинскому</t>
    </r>
    <r>
      <rPr>
        <b/>
        <sz val="18"/>
        <rFont val="Times New Roman"/>
        <family val="1"/>
      </rPr>
      <t xml:space="preserve"> району</t>
    </r>
  </si>
  <si>
    <t>Исполнитель: Корникова О.В.</t>
  </si>
  <si>
    <t>8 (35355) 2-54-60</t>
  </si>
  <si>
    <t>Старошалтинская ООШ</t>
  </si>
  <si>
    <t>Терис-Усмановская ООШ</t>
  </si>
  <si>
    <t>Искринская ООШ</t>
  </si>
  <si>
    <t>Нижнекурмейская ООШ</t>
  </si>
  <si>
    <t>Новоякуповская ООШ</t>
  </si>
  <si>
    <t>Степановская-2 ООШ</t>
  </si>
  <si>
    <t>Чеганлинская ООШ</t>
  </si>
  <si>
    <t>Абдрахмановская ООШ</t>
  </si>
  <si>
    <t>Авдеевская ООШ</t>
  </si>
  <si>
    <t>Егорьевская ООШ</t>
  </si>
  <si>
    <t>Зериклинская ООШ</t>
  </si>
  <si>
    <t>Новотирисская ООШ</t>
  </si>
  <si>
    <t>рублей</t>
  </si>
  <si>
    <t>Остаток</t>
  </si>
  <si>
    <t>Наименование учреждения</t>
  </si>
  <si>
    <t>№ п/п</t>
  </si>
  <si>
    <t>План всего</t>
  </si>
  <si>
    <t>Исполнение всего</t>
  </si>
  <si>
    <t>Энергосбережение муниципальные ср-ва</t>
  </si>
  <si>
    <t>Энергосбережение областные ср-ва</t>
  </si>
  <si>
    <t>Капремонт областные ср-ва</t>
  </si>
  <si>
    <t>Текущий ремонт муниципальные ср-ва</t>
  </si>
  <si>
    <t>Текущий ремонт обл. ср-ва</t>
  </si>
  <si>
    <t>Курсы повышения квалификации обл. ср-ва</t>
  </si>
  <si>
    <t>Спортивный инвентарь обл. ср-ва</t>
  </si>
  <si>
    <t>Учебно производственное оборудование обл. ср-ва</t>
  </si>
  <si>
    <t>обл</t>
  </si>
  <si>
    <t>мест</t>
  </si>
  <si>
    <t>Таблица №1</t>
  </si>
  <si>
    <t>Таблица №2</t>
  </si>
  <si>
    <t>Комплекс мер по модернизации по соcтоянию на 31 октября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</si>
</sst>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left" vertical="top"/>
    </xf>
    <xf numFmtId="0" fontId="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2" fillId="0" borderId="20" xfId="0" applyFont="1" applyBorder="1" applyAlignment="1">
      <alignment horizontal="center" vertical="justify" wrapText="1"/>
    </xf>
    <xf numFmtId="0" fontId="2" fillId="0" borderId="21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top" wrapText="1" shrinkToFit="1"/>
    </xf>
    <xf numFmtId="0" fontId="8" fillId="0" borderId="0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top" wrapText="1" shrinkToFit="1"/>
    </xf>
    <xf numFmtId="0" fontId="2" fillId="0" borderId="25" xfId="0" applyFont="1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view="pageBreakPreview" zoomScaleSheetLayoutView="100" zoomScalePageLayoutView="0" workbookViewId="0" topLeftCell="B10">
      <selection activeCell="J9" sqref="J9"/>
    </sheetView>
  </sheetViews>
  <sheetFormatPr defaultColWidth="9.00390625" defaultRowHeight="12.75"/>
  <cols>
    <col min="1" max="1" width="3.125" style="0" customWidth="1"/>
    <col min="2" max="2" width="19.625" style="0" customWidth="1"/>
    <col min="3" max="3" width="3.375" style="0" customWidth="1"/>
    <col min="4" max="4" width="9.00390625" style="0" customWidth="1"/>
    <col min="5" max="5" width="3.25390625" style="0" customWidth="1"/>
    <col min="6" max="6" width="10.375" style="0" customWidth="1"/>
    <col min="7" max="7" width="5.75390625" style="0" customWidth="1"/>
    <col min="8" max="8" width="8.625" style="0" customWidth="1"/>
    <col min="9" max="9" width="6.25390625" style="0" customWidth="1"/>
    <col min="10" max="10" width="8.625" style="0" customWidth="1"/>
    <col min="11" max="11" width="5.25390625" style="0" customWidth="1"/>
    <col min="12" max="12" width="12.25390625" style="0" customWidth="1"/>
    <col min="13" max="13" width="6.00390625" style="0" customWidth="1"/>
    <col min="14" max="14" width="10.75390625" style="0" bestFit="1" customWidth="1"/>
    <col min="15" max="15" width="4.875" style="0" customWidth="1"/>
    <col min="16" max="16" width="9.875" style="0" bestFit="1" customWidth="1"/>
    <col min="17" max="17" width="3.75390625" style="0" customWidth="1"/>
    <col min="18" max="18" width="7.75390625" style="0" customWidth="1"/>
    <col min="19" max="19" width="19.125" style="0" customWidth="1"/>
    <col min="20" max="20" width="8.625" style="0" customWidth="1"/>
    <col min="21" max="21" width="9.00390625" style="0" customWidth="1"/>
    <col min="22" max="22" width="12.75390625" style="0" customWidth="1"/>
    <col min="23" max="23" width="13.00390625" style="0" customWidth="1"/>
    <col min="24" max="24" width="9.875" style="0" customWidth="1"/>
    <col min="25" max="25" width="10.75390625" style="0" customWidth="1"/>
    <col min="26" max="27" width="13.25390625" style="0" customWidth="1"/>
    <col min="28" max="29" width="12.75390625" style="0" customWidth="1"/>
    <col min="30" max="30" width="12.875" style="0" customWidth="1"/>
  </cols>
  <sheetData>
    <row r="1" spans="15:30" ht="12.75">
      <c r="O1" s="51" t="s">
        <v>86</v>
      </c>
      <c r="P1" s="51"/>
      <c r="Q1" s="51"/>
      <c r="R1" s="51"/>
      <c r="AD1" t="s">
        <v>87</v>
      </c>
    </row>
    <row r="2" spans="1:28" ht="15.75">
      <c r="A2" s="49" t="s">
        <v>88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30" s="41" customFormat="1" ht="32.25" customHeight="1">
      <c r="A3" s="50" t="s">
        <v>73</v>
      </c>
      <c r="B3" s="50" t="s">
        <v>72</v>
      </c>
      <c r="C3" s="50" t="s">
        <v>83</v>
      </c>
      <c r="D3" s="50"/>
      <c r="E3" s="50"/>
      <c r="F3" s="50"/>
      <c r="G3" s="50" t="s">
        <v>82</v>
      </c>
      <c r="H3" s="50"/>
      <c r="I3" s="50"/>
      <c r="J3" s="50"/>
      <c r="K3" s="50" t="s">
        <v>81</v>
      </c>
      <c r="L3" s="50"/>
      <c r="M3" s="50"/>
      <c r="N3" s="50"/>
      <c r="O3" s="50" t="s">
        <v>80</v>
      </c>
      <c r="P3" s="50"/>
      <c r="Q3" s="50"/>
      <c r="R3" s="50"/>
      <c r="S3" s="50" t="s">
        <v>72</v>
      </c>
      <c r="T3" s="55" t="s">
        <v>77</v>
      </c>
      <c r="U3" s="56"/>
      <c r="V3" s="55" t="s">
        <v>76</v>
      </c>
      <c r="W3" s="56"/>
      <c r="X3" s="50" t="s">
        <v>78</v>
      </c>
      <c r="Y3" s="50"/>
      <c r="Z3" s="50" t="s">
        <v>79</v>
      </c>
      <c r="AA3" s="50"/>
      <c r="AB3" s="52" t="s">
        <v>74</v>
      </c>
      <c r="AC3" s="52" t="s">
        <v>75</v>
      </c>
      <c r="AD3" s="54" t="s">
        <v>71</v>
      </c>
    </row>
    <row r="4" spans="1:30" s="41" customFormat="1" ht="16.5" customHeight="1">
      <c r="A4" s="50"/>
      <c r="B4" s="50"/>
      <c r="C4" s="50" t="s">
        <v>53</v>
      </c>
      <c r="D4" s="50"/>
      <c r="E4" s="50" t="s">
        <v>54</v>
      </c>
      <c r="F4" s="50"/>
      <c r="G4" s="50" t="s">
        <v>53</v>
      </c>
      <c r="H4" s="50"/>
      <c r="I4" s="50" t="s">
        <v>54</v>
      </c>
      <c r="J4" s="50"/>
      <c r="K4" s="50" t="s">
        <v>53</v>
      </c>
      <c r="L4" s="50"/>
      <c r="M4" s="50" t="s">
        <v>54</v>
      </c>
      <c r="N4" s="50"/>
      <c r="O4" s="50" t="s">
        <v>53</v>
      </c>
      <c r="P4" s="50"/>
      <c r="Q4" s="50" t="s">
        <v>54</v>
      </c>
      <c r="R4" s="50"/>
      <c r="S4" s="50"/>
      <c r="T4" s="40" t="s">
        <v>53</v>
      </c>
      <c r="U4" s="40" t="s">
        <v>54</v>
      </c>
      <c r="V4" s="40" t="s">
        <v>53</v>
      </c>
      <c r="W4" s="40" t="s">
        <v>54</v>
      </c>
      <c r="X4" s="39"/>
      <c r="Y4" s="39"/>
      <c r="Z4" s="39" t="s">
        <v>53</v>
      </c>
      <c r="AA4" s="39" t="s">
        <v>54</v>
      </c>
      <c r="AB4" s="53"/>
      <c r="AC4" s="53"/>
      <c r="AD4" s="54"/>
    </row>
    <row r="5" spans="1:30" s="41" customFormat="1" ht="22.5" customHeight="1">
      <c r="A5" s="50"/>
      <c r="B5" s="50"/>
      <c r="C5" s="39" t="s">
        <v>2</v>
      </c>
      <c r="D5" s="39" t="s">
        <v>70</v>
      </c>
      <c r="E5" s="39" t="s">
        <v>2</v>
      </c>
      <c r="F5" s="39" t="s">
        <v>70</v>
      </c>
      <c r="G5" s="39" t="s">
        <v>2</v>
      </c>
      <c r="H5" s="39" t="s">
        <v>70</v>
      </c>
      <c r="I5" s="39" t="s">
        <v>2</v>
      </c>
      <c r="J5" s="39" t="s">
        <v>70</v>
      </c>
      <c r="K5" s="39" t="s">
        <v>2</v>
      </c>
      <c r="L5" s="39" t="s">
        <v>70</v>
      </c>
      <c r="M5" s="39" t="s">
        <v>2</v>
      </c>
      <c r="N5" s="39" t="s">
        <v>70</v>
      </c>
      <c r="O5" s="39" t="s">
        <v>2</v>
      </c>
      <c r="P5" s="39" t="s">
        <v>70</v>
      </c>
      <c r="Q5" s="39" t="s">
        <v>2</v>
      </c>
      <c r="R5" s="39" t="s">
        <v>70</v>
      </c>
      <c r="S5" s="50"/>
      <c r="T5" s="39" t="s">
        <v>70</v>
      </c>
      <c r="U5" s="39" t="s">
        <v>70</v>
      </c>
      <c r="V5" s="39" t="s">
        <v>70</v>
      </c>
      <c r="W5" s="39" t="s">
        <v>70</v>
      </c>
      <c r="X5" s="39" t="s">
        <v>70</v>
      </c>
      <c r="Y5" s="39" t="s">
        <v>70</v>
      </c>
      <c r="Z5" s="39" t="s">
        <v>70</v>
      </c>
      <c r="AA5" s="39" t="s">
        <v>70</v>
      </c>
      <c r="AB5" s="39" t="s">
        <v>70</v>
      </c>
      <c r="AC5" s="40" t="s">
        <v>70</v>
      </c>
      <c r="AD5" s="46" t="s">
        <v>70</v>
      </c>
    </row>
    <row r="6" spans="1:30" ht="15.75">
      <c r="A6" s="6">
        <v>1</v>
      </c>
      <c r="B6" s="6">
        <v>2</v>
      </c>
      <c r="C6" s="6">
        <f>B6+1</f>
        <v>3</v>
      </c>
      <c r="D6" s="6">
        <f aca="true" t="shared" si="0" ref="D6:AD6">C6+1</f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6">
        <f t="shared" si="0"/>
        <v>15</v>
      </c>
      <c r="P6" s="6">
        <f t="shared" si="0"/>
        <v>16</v>
      </c>
      <c r="Q6" s="6">
        <f t="shared" si="0"/>
        <v>17</v>
      </c>
      <c r="R6" s="6">
        <f t="shared" si="0"/>
        <v>18</v>
      </c>
      <c r="S6" s="6">
        <f t="shared" si="0"/>
        <v>19</v>
      </c>
      <c r="T6" s="6">
        <f t="shared" si="0"/>
        <v>20</v>
      </c>
      <c r="U6" s="6">
        <f t="shared" si="0"/>
        <v>21</v>
      </c>
      <c r="V6" s="6">
        <f t="shared" si="0"/>
        <v>22</v>
      </c>
      <c r="W6" s="6">
        <f t="shared" si="0"/>
        <v>23</v>
      </c>
      <c r="X6" s="6">
        <f t="shared" si="0"/>
        <v>24</v>
      </c>
      <c r="Y6" s="6">
        <f t="shared" si="0"/>
        <v>25</v>
      </c>
      <c r="Z6" s="6">
        <f t="shared" si="0"/>
        <v>26</v>
      </c>
      <c r="AA6" s="6">
        <f t="shared" si="0"/>
        <v>27</v>
      </c>
      <c r="AB6" s="6">
        <f t="shared" si="0"/>
        <v>28</v>
      </c>
      <c r="AC6" s="6">
        <f t="shared" si="0"/>
        <v>29</v>
      </c>
      <c r="AD6" s="6">
        <f t="shared" si="0"/>
        <v>30</v>
      </c>
    </row>
    <row r="7" spans="1:30" ht="29.25" customHeight="1">
      <c r="A7" s="6">
        <v>1</v>
      </c>
      <c r="B7" s="45" t="s">
        <v>37</v>
      </c>
      <c r="C7" s="6"/>
      <c r="D7" s="6"/>
      <c r="E7" s="6"/>
      <c r="F7" s="6"/>
      <c r="G7" s="6"/>
      <c r="H7" s="6"/>
      <c r="I7" s="6"/>
      <c r="J7" s="6"/>
      <c r="K7" s="43">
        <v>6</v>
      </c>
      <c r="L7" s="43">
        <v>37800</v>
      </c>
      <c r="M7" s="29">
        <v>6</v>
      </c>
      <c r="N7" s="29">
        <v>37800</v>
      </c>
      <c r="O7" s="6"/>
      <c r="P7" s="6"/>
      <c r="Q7" s="6"/>
      <c r="R7" s="44"/>
      <c r="S7" s="45" t="s">
        <v>37</v>
      </c>
      <c r="T7" s="44">
        <v>30784.27</v>
      </c>
      <c r="U7" s="44">
        <v>30784.27</v>
      </c>
      <c r="V7" s="43">
        <v>30784.27</v>
      </c>
      <c r="W7" s="43">
        <v>30784.27</v>
      </c>
      <c r="X7" s="43"/>
      <c r="Y7" s="44"/>
      <c r="Z7" s="44"/>
      <c r="AA7" s="44"/>
      <c r="AB7" s="38">
        <f>D7+H7+L7+P7+T7+X7+Z7+V7</f>
        <v>99368.54000000001</v>
      </c>
      <c r="AC7" s="38">
        <f>F7+J7+N7+R7+U7+Y7+AA7+W7</f>
        <v>99368.54000000001</v>
      </c>
      <c r="AD7" s="42">
        <f>AB7-AC7</f>
        <v>0</v>
      </c>
    </row>
    <row r="8" spans="1:30" ht="15" customHeight="1">
      <c r="A8" s="6">
        <f aca="true" t="shared" si="1" ref="A8:A28">A7+1</f>
        <v>2</v>
      </c>
      <c r="B8" s="45" t="s">
        <v>38</v>
      </c>
      <c r="C8" s="6">
        <v>1</v>
      </c>
      <c r="D8" s="6">
        <v>399500</v>
      </c>
      <c r="E8" s="6">
        <v>1</v>
      </c>
      <c r="F8" s="6">
        <v>196950</v>
      </c>
      <c r="G8" s="6"/>
      <c r="H8" s="6"/>
      <c r="I8" s="6"/>
      <c r="J8" s="6"/>
      <c r="K8" s="43">
        <v>9</v>
      </c>
      <c r="L8" s="43">
        <v>45300</v>
      </c>
      <c r="M8" s="29">
        <v>5</v>
      </c>
      <c r="N8" s="29">
        <v>22600</v>
      </c>
      <c r="O8" s="6"/>
      <c r="P8" s="6"/>
      <c r="Q8" s="6"/>
      <c r="R8" s="44"/>
      <c r="S8" s="45" t="s">
        <v>38</v>
      </c>
      <c r="T8" s="44"/>
      <c r="U8" s="44"/>
      <c r="V8" s="43">
        <v>30784.27</v>
      </c>
      <c r="W8" s="43">
        <v>30784.27</v>
      </c>
      <c r="X8" s="43"/>
      <c r="Y8" s="44"/>
      <c r="Z8" s="44"/>
      <c r="AA8" s="44"/>
      <c r="AB8" s="38">
        <f aca="true" t="shared" si="2" ref="AB8:AB28">D8+H8+L8+P8+T8+X8+Z8+V8</f>
        <v>475584.27</v>
      </c>
      <c r="AC8" s="38">
        <f aca="true" t="shared" si="3" ref="AC8:AC28">F8+J8+N8+R8+U8+Y8+AA8+W8</f>
        <v>250334.27</v>
      </c>
      <c r="AD8" s="42">
        <f aca="true" t="shared" si="4" ref="AD8:AD28">AB8-AC8</f>
        <v>225250.00000000003</v>
      </c>
    </row>
    <row r="9" spans="1:30" ht="26.25" customHeight="1">
      <c r="A9" s="6">
        <f t="shared" si="1"/>
        <v>3</v>
      </c>
      <c r="B9" s="45" t="s">
        <v>39</v>
      </c>
      <c r="C9" s="6"/>
      <c r="D9" s="6"/>
      <c r="E9" s="6"/>
      <c r="F9" s="6"/>
      <c r="G9" s="6"/>
      <c r="H9" s="6"/>
      <c r="I9" s="6"/>
      <c r="J9" s="6"/>
      <c r="K9" s="43">
        <v>11</v>
      </c>
      <c r="L9" s="43">
        <v>60000</v>
      </c>
      <c r="M9" s="29">
        <v>9</v>
      </c>
      <c r="N9" s="29">
        <f>22300+23900</f>
        <v>46200</v>
      </c>
      <c r="O9" s="6"/>
      <c r="P9" s="6"/>
      <c r="Q9" s="6"/>
      <c r="R9" s="44"/>
      <c r="S9" s="45" t="s">
        <v>39</v>
      </c>
      <c r="T9" s="44"/>
      <c r="U9" s="44"/>
      <c r="V9" s="43">
        <v>30784.27</v>
      </c>
      <c r="W9" s="43">
        <v>30784.27</v>
      </c>
      <c r="X9" s="43"/>
      <c r="Y9" s="44"/>
      <c r="Z9" s="44">
        <v>35000</v>
      </c>
      <c r="AA9" s="43">
        <v>35000</v>
      </c>
      <c r="AB9" s="38">
        <f t="shared" si="2"/>
        <v>125784.27</v>
      </c>
      <c r="AC9" s="38">
        <f t="shared" si="3"/>
        <v>111984.27</v>
      </c>
      <c r="AD9" s="42">
        <f t="shared" si="4"/>
        <v>13800</v>
      </c>
    </row>
    <row r="10" spans="1:30" ht="15.75">
      <c r="A10" s="6">
        <f t="shared" si="1"/>
        <v>4</v>
      </c>
      <c r="B10" s="45" t="s">
        <v>12</v>
      </c>
      <c r="C10" s="6">
        <v>1</v>
      </c>
      <c r="D10" s="6">
        <v>399500</v>
      </c>
      <c r="E10" s="6">
        <v>1</v>
      </c>
      <c r="F10" s="6">
        <v>398824.01</v>
      </c>
      <c r="G10" s="6">
        <v>20</v>
      </c>
      <c r="H10" s="6">
        <v>46800</v>
      </c>
      <c r="I10" s="6">
        <v>20</v>
      </c>
      <c r="J10" s="6">
        <v>46800</v>
      </c>
      <c r="K10" s="43">
        <v>9</v>
      </c>
      <c r="L10" s="43">
        <v>36700</v>
      </c>
      <c r="M10" s="29">
        <v>5</v>
      </c>
      <c r="N10" s="29">
        <f>5800+21800</f>
        <v>27600</v>
      </c>
      <c r="O10" s="6"/>
      <c r="P10" s="6"/>
      <c r="Q10" s="6"/>
      <c r="R10" s="44"/>
      <c r="S10" s="45" t="s">
        <v>12</v>
      </c>
      <c r="T10" s="44"/>
      <c r="U10" s="44"/>
      <c r="V10" s="43">
        <v>39525.27</v>
      </c>
      <c r="W10" s="43">
        <f>30784.27+8741</f>
        <v>39525.270000000004</v>
      </c>
      <c r="X10" s="43"/>
      <c r="Y10" s="44"/>
      <c r="Z10" s="44"/>
      <c r="AA10" s="43"/>
      <c r="AB10" s="38">
        <f t="shared" si="2"/>
        <v>522525.27</v>
      </c>
      <c r="AC10" s="38">
        <f t="shared" si="3"/>
        <v>512749.28</v>
      </c>
      <c r="AD10" s="42">
        <f t="shared" si="4"/>
        <v>9775.98999999999</v>
      </c>
    </row>
    <row r="11" spans="1:30" ht="15.75">
      <c r="A11" s="6">
        <f t="shared" si="1"/>
        <v>5</v>
      </c>
      <c r="B11" s="45" t="s">
        <v>40</v>
      </c>
      <c r="C11" s="6"/>
      <c r="D11" s="6"/>
      <c r="E11" s="6"/>
      <c r="F11" s="6"/>
      <c r="G11" s="6">
        <v>50</v>
      </c>
      <c r="H11" s="6">
        <v>117000</v>
      </c>
      <c r="I11" s="6">
        <v>50</v>
      </c>
      <c r="J11" s="6">
        <v>117000</v>
      </c>
      <c r="K11" s="43">
        <v>10</v>
      </c>
      <c r="L11" s="43">
        <v>41300</v>
      </c>
      <c r="M11" s="29">
        <v>5</v>
      </c>
      <c r="N11" s="29">
        <v>19900</v>
      </c>
      <c r="O11" s="6"/>
      <c r="P11" s="6"/>
      <c r="Q11" s="6"/>
      <c r="R11" s="44"/>
      <c r="S11" s="45" t="s">
        <v>40</v>
      </c>
      <c r="T11" s="44"/>
      <c r="U11" s="44"/>
      <c r="V11" s="43">
        <v>30784.27</v>
      </c>
      <c r="W11" s="43">
        <v>30784.27</v>
      </c>
      <c r="X11" s="43">
        <v>22686300</v>
      </c>
      <c r="Y11" s="44">
        <v>9072844</v>
      </c>
      <c r="Z11" s="44"/>
      <c r="AA11" s="43"/>
      <c r="AB11" s="38">
        <f t="shared" si="2"/>
        <v>22875384.27</v>
      </c>
      <c r="AC11" s="38">
        <f t="shared" si="3"/>
        <v>9240528.27</v>
      </c>
      <c r="AD11" s="42">
        <f t="shared" si="4"/>
        <v>13634856</v>
      </c>
    </row>
    <row r="12" spans="1:30" ht="15" customHeight="1">
      <c r="A12" s="6">
        <f t="shared" si="1"/>
        <v>6</v>
      </c>
      <c r="B12" s="45" t="s">
        <v>52</v>
      </c>
      <c r="C12" s="6">
        <v>1</v>
      </c>
      <c r="D12" s="6">
        <v>700000</v>
      </c>
      <c r="E12" s="6">
        <v>1</v>
      </c>
      <c r="F12" s="6">
        <v>662912</v>
      </c>
      <c r="G12" s="6">
        <v>50</v>
      </c>
      <c r="H12" s="6">
        <v>117000</v>
      </c>
      <c r="I12" s="6">
        <v>50</v>
      </c>
      <c r="J12" s="6">
        <v>117000</v>
      </c>
      <c r="K12" s="43">
        <v>12</v>
      </c>
      <c r="L12" s="43">
        <v>69500</v>
      </c>
      <c r="M12" s="29">
        <v>10</v>
      </c>
      <c r="N12" s="29">
        <v>58200</v>
      </c>
      <c r="O12" s="6"/>
      <c r="P12" s="6">
        <v>1329550</v>
      </c>
      <c r="Q12" s="6"/>
      <c r="R12" s="44"/>
      <c r="S12" s="45" t="s">
        <v>52</v>
      </c>
      <c r="T12" s="44"/>
      <c r="U12" s="44"/>
      <c r="V12" s="43">
        <f>40682.27+2968.88-0.09</f>
        <v>43651.06</v>
      </c>
      <c r="W12" s="43">
        <v>43651.06</v>
      </c>
      <c r="X12" s="43"/>
      <c r="Y12" s="44"/>
      <c r="Z12" s="44"/>
      <c r="AA12" s="43"/>
      <c r="AB12" s="38">
        <f t="shared" si="2"/>
        <v>2259701.06</v>
      </c>
      <c r="AC12" s="38">
        <f t="shared" si="3"/>
        <v>881763.06</v>
      </c>
      <c r="AD12" s="42">
        <f t="shared" si="4"/>
        <v>1377938</v>
      </c>
    </row>
    <row r="13" spans="1:30" ht="15.75">
      <c r="A13" s="6">
        <f t="shared" si="1"/>
        <v>7</v>
      </c>
      <c r="B13" s="45" t="s">
        <v>42</v>
      </c>
      <c r="C13" s="6">
        <v>1</v>
      </c>
      <c r="D13" s="6">
        <v>399500</v>
      </c>
      <c r="E13" s="6">
        <v>1</v>
      </c>
      <c r="F13" s="6">
        <v>399500</v>
      </c>
      <c r="G13" s="6">
        <v>20</v>
      </c>
      <c r="H13" s="6">
        <v>46800</v>
      </c>
      <c r="I13" s="6">
        <v>20</v>
      </c>
      <c r="J13" s="6">
        <v>46800</v>
      </c>
      <c r="K13" s="43">
        <v>12</v>
      </c>
      <c r="L13" s="43">
        <v>76085</v>
      </c>
      <c r="M13" s="29">
        <v>12</v>
      </c>
      <c r="N13" s="29">
        <v>76085</v>
      </c>
      <c r="O13" s="6"/>
      <c r="P13" s="6"/>
      <c r="Q13" s="6"/>
      <c r="R13" s="44"/>
      <c r="S13" s="45" t="s">
        <v>42</v>
      </c>
      <c r="T13" s="44">
        <v>61568.54</v>
      </c>
      <c r="U13" s="44">
        <v>61568.54</v>
      </c>
      <c r="V13" s="43">
        <v>39441.27</v>
      </c>
      <c r="W13" s="43">
        <f>30784.27+8657</f>
        <v>39441.270000000004</v>
      </c>
      <c r="X13" s="43"/>
      <c r="Y13" s="44"/>
      <c r="Z13" s="44">
        <v>429153.6</v>
      </c>
      <c r="AA13" s="43">
        <v>429153.6</v>
      </c>
      <c r="AB13" s="38">
        <f t="shared" si="2"/>
        <v>1052548.41</v>
      </c>
      <c r="AC13" s="38">
        <f t="shared" si="3"/>
        <v>1052548.41</v>
      </c>
      <c r="AD13" s="42">
        <f t="shared" si="4"/>
        <v>0</v>
      </c>
    </row>
    <row r="14" spans="1:30" ht="15.75">
      <c r="A14" s="6">
        <f t="shared" si="1"/>
        <v>8</v>
      </c>
      <c r="B14" s="45" t="s">
        <v>43</v>
      </c>
      <c r="C14" s="6">
        <v>1</v>
      </c>
      <c r="D14" s="6">
        <v>399500</v>
      </c>
      <c r="E14" s="6">
        <v>1</v>
      </c>
      <c r="F14" s="6">
        <v>397325</v>
      </c>
      <c r="G14" s="6">
        <v>20</v>
      </c>
      <c r="H14" s="6">
        <v>46800</v>
      </c>
      <c r="I14" s="6">
        <v>20</v>
      </c>
      <c r="J14" s="6">
        <v>46800</v>
      </c>
      <c r="K14" s="43">
        <v>13</v>
      </c>
      <c r="L14" s="43">
        <v>67700</v>
      </c>
      <c r="M14" s="29">
        <v>4</v>
      </c>
      <c r="N14" s="29">
        <v>15839</v>
      </c>
      <c r="O14" s="6"/>
      <c r="P14" s="6"/>
      <c r="Q14" s="6"/>
      <c r="R14" s="44"/>
      <c r="S14" s="45" t="s">
        <v>43</v>
      </c>
      <c r="T14" s="44"/>
      <c r="U14" s="44"/>
      <c r="V14" s="43">
        <v>62690.27</v>
      </c>
      <c r="W14" s="43">
        <f>30784.27+5400+26506</f>
        <v>62690.270000000004</v>
      </c>
      <c r="X14" s="43"/>
      <c r="Y14" s="44"/>
      <c r="Z14" s="44">
        <v>112155.2</v>
      </c>
      <c r="AA14" s="43">
        <f>79593.2+30000+2562</f>
        <v>112155.2</v>
      </c>
      <c r="AB14" s="38">
        <f t="shared" si="2"/>
        <v>688845.47</v>
      </c>
      <c r="AC14" s="38">
        <f t="shared" si="3"/>
        <v>634809.47</v>
      </c>
      <c r="AD14" s="42">
        <f t="shared" si="4"/>
        <v>54036</v>
      </c>
    </row>
    <row r="15" spans="1:30" ht="15.75">
      <c r="A15" s="6">
        <f t="shared" si="1"/>
        <v>9</v>
      </c>
      <c r="B15" s="45" t="s">
        <v>41</v>
      </c>
      <c r="C15" s="6"/>
      <c r="D15" s="6"/>
      <c r="E15" s="6"/>
      <c r="F15" s="6"/>
      <c r="G15" s="6">
        <v>11</v>
      </c>
      <c r="H15" s="6">
        <v>25600</v>
      </c>
      <c r="I15" s="6">
        <v>11</v>
      </c>
      <c r="J15" s="6">
        <v>25600</v>
      </c>
      <c r="K15" s="43">
        <v>17</v>
      </c>
      <c r="L15" s="43">
        <v>122777</v>
      </c>
      <c r="M15" s="29">
        <v>17</v>
      </c>
      <c r="N15" s="29">
        <v>122777</v>
      </c>
      <c r="O15" s="6"/>
      <c r="P15" s="6"/>
      <c r="Q15" s="6"/>
      <c r="R15" s="44"/>
      <c r="S15" s="45" t="s">
        <v>41</v>
      </c>
      <c r="T15" s="44"/>
      <c r="U15" s="44"/>
      <c r="V15" s="43">
        <v>57290.27</v>
      </c>
      <c r="W15" s="43">
        <f>30784.27+26506</f>
        <v>57290.270000000004</v>
      </c>
      <c r="X15" s="43"/>
      <c r="Y15" s="44"/>
      <c r="Z15" s="44">
        <v>140514.94</v>
      </c>
      <c r="AA15" s="44">
        <v>140514.94</v>
      </c>
      <c r="AB15" s="38">
        <f t="shared" si="2"/>
        <v>346182.21</v>
      </c>
      <c r="AC15" s="38">
        <f t="shared" si="3"/>
        <v>346182.21</v>
      </c>
      <c r="AD15" s="42">
        <f t="shared" si="4"/>
        <v>0</v>
      </c>
    </row>
    <row r="16" spans="1:30" ht="15.75">
      <c r="A16" s="6">
        <f t="shared" si="1"/>
        <v>10</v>
      </c>
      <c r="B16" s="45" t="s">
        <v>60</v>
      </c>
      <c r="C16" s="6"/>
      <c r="D16" s="6"/>
      <c r="E16" s="6"/>
      <c r="F16" s="6"/>
      <c r="G16" s="6"/>
      <c r="H16" s="6"/>
      <c r="I16" s="6"/>
      <c r="J16" s="6"/>
      <c r="K16" s="43">
        <v>13</v>
      </c>
      <c r="L16" s="43">
        <v>54695</v>
      </c>
      <c r="M16" s="29">
        <v>13</v>
      </c>
      <c r="N16" s="29">
        <f>23695+31000</f>
        <v>54695</v>
      </c>
      <c r="O16" s="6"/>
      <c r="P16" s="6"/>
      <c r="Q16" s="6"/>
      <c r="R16" s="44"/>
      <c r="S16" s="45" t="s">
        <v>60</v>
      </c>
      <c r="T16" s="44"/>
      <c r="U16" s="44"/>
      <c r="V16" s="43">
        <v>30784.27</v>
      </c>
      <c r="W16" s="43">
        <v>30784.27</v>
      </c>
      <c r="X16" s="43"/>
      <c r="Y16" s="44"/>
      <c r="Z16" s="44">
        <v>62800</v>
      </c>
      <c r="AA16" s="44">
        <v>62800</v>
      </c>
      <c r="AB16" s="38">
        <f t="shared" si="2"/>
        <v>148279.27</v>
      </c>
      <c r="AC16" s="38">
        <f t="shared" si="3"/>
        <v>148279.27</v>
      </c>
      <c r="AD16" s="42">
        <f t="shared" si="4"/>
        <v>0</v>
      </c>
    </row>
    <row r="17" spans="1:30" ht="15.75">
      <c r="A17" s="6">
        <f t="shared" si="1"/>
        <v>11</v>
      </c>
      <c r="B17" s="45" t="s">
        <v>46</v>
      </c>
      <c r="C17" s="6"/>
      <c r="D17" s="6"/>
      <c r="E17" s="6"/>
      <c r="F17" s="6"/>
      <c r="G17" s="6"/>
      <c r="H17" s="6"/>
      <c r="I17" s="6"/>
      <c r="J17" s="6"/>
      <c r="K17" s="43">
        <v>9</v>
      </c>
      <c r="L17" s="43">
        <v>47243</v>
      </c>
      <c r="M17" s="29">
        <v>9</v>
      </c>
      <c r="N17" s="29">
        <v>43146</v>
      </c>
      <c r="O17" s="6"/>
      <c r="P17" s="6"/>
      <c r="Q17" s="6"/>
      <c r="R17" s="44"/>
      <c r="S17" s="45" t="s">
        <v>46</v>
      </c>
      <c r="T17" s="44"/>
      <c r="U17" s="44"/>
      <c r="V17" s="43">
        <v>39441.27</v>
      </c>
      <c r="W17" s="43">
        <f>30784.27+8657</f>
        <v>39441.270000000004</v>
      </c>
      <c r="X17" s="43"/>
      <c r="Y17" s="44"/>
      <c r="Z17" s="44"/>
      <c r="AA17" s="44"/>
      <c r="AB17" s="38">
        <f t="shared" si="2"/>
        <v>86684.26999999999</v>
      </c>
      <c r="AC17" s="38">
        <f t="shared" si="3"/>
        <v>82587.27</v>
      </c>
      <c r="AD17" s="42">
        <f t="shared" si="4"/>
        <v>4096.999999999985</v>
      </c>
    </row>
    <row r="18" spans="1:30" ht="15.75" customHeight="1">
      <c r="A18" s="6">
        <f t="shared" si="1"/>
        <v>12</v>
      </c>
      <c r="B18" s="45" t="s">
        <v>61</v>
      </c>
      <c r="C18" s="6"/>
      <c r="D18" s="6"/>
      <c r="E18" s="6"/>
      <c r="F18" s="6"/>
      <c r="G18" s="6"/>
      <c r="H18" s="6"/>
      <c r="I18" s="6"/>
      <c r="J18" s="6"/>
      <c r="K18" s="43">
        <v>9</v>
      </c>
      <c r="L18" s="43">
        <v>32500</v>
      </c>
      <c r="M18" s="29">
        <v>9</v>
      </c>
      <c r="N18" s="29">
        <f>14200+18300</f>
        <v>32500</v>
      </c>
      <c r="O18" s="6"/>
      <c r="P18" s="6"/>
      <c r="Q18" s="6"/>
      <c r="R18" s="44"/>
      <c r="S18" s="45" t="s">
        <v>61</v>
      </c>
      <c r="T18" s="44"/>
      <c r="U18" s="44"/>
      <c r="V18" s="43">
        <v>30784.27</v>
      </c>
      <c r="W18" s="43">
        <v>30784.27</v>
      </c>
      <c r="X18" s="43"/>
      <c r="Y18" s="44"/>
      <c r="Z18" s="44"/>
      <c r="AA18" s="44"/>
      <c r="AB18" s="38">
        <f t="shared" si="2"/>
        <v>63284.270000000004</v>
      </c>
      <c r="AC18" s="38">
        <f t="shared" si="3"/>
        <v>63284.270000000004</v>
      </c>
      <c r="AD18" s="42">
        <f t="shared" si="4"/>
        <v>0</v>
      </c>
    </row>
    <row r="19" spans="1:30" ht="22.5" customHeight="1">
      <c r="A19" s="6">
        <f t="shared" si="1"/>
        <v>13</v>
      </c>
      <c r="B19" s="45" t="s">
        <v>62</v>
      </c>
      <c r="C19" s="6"/>
      <c r="D19" s="6"/>
      <c r="E19" s="6"/>
      <c r="F19" s="6"/>
      <c r="G19" s="6"/>
      <c r="H19" s="6"/>
      <c r="I19" s="6"/>
      <c r="J19" s="6"/>
      <c r="K19" s="43">
        <v>7</v>
      </c>
      <c r="L19" s="43">
        <v>41700</v>
      </c>
      <c r="M19" s="29">
        <v>6</v>
      </c>
      <c r="N19" s="29">
        <v>30200</v>
      </c>
      <c r="O19" s="6"/>
      <c r="P19" s="6"/>
      <c r="Q19" s="6"/>
      <c r="R19" s="44"/>
      <c r="S19" s="45" t="s">
        <v>62</v>
      </c>
      <c r="T19" s="44">
        <v>22547.19</v>
      </c>
      <c r="U19" s="44">
        <v>22547.19</v>
      </c>
      <c r="V19" s="43">
        <v>30784.27</v>
      </c>
      <c r="W19" s="43">
        <v>30784.27</v>
      </c>
      <c r="X19" s="43"/>
      <c r="Y19" s="44"/>
      <c r="Z19" s="44">
        <v>216086.26</v>
      </c>
      <c r="AA19" s="44">
        <v>210000</v>
      </c>
      <c r="AB19" s="38">
        <f t="shared" si="2"/>
        <v>311117.72000000003</v>
      </c>
      <c r="AC19" s="38">
        <f t="shared" si="3"/>
        <v>293531.46</v>
      </c>
      <c r="AD19" s="42">
        <f t="shared" si="4"/>
        <v>17586.26000000001</v>
      </c>
    </row>
    <row r="20" spans="1:30" ht="23.25" customHeight="1">
      <c r="A20" s="6">
        <f t="shared" si="1"/>
        <v>14</v>
      </c>
      <c r="B20" s="45" t="s">
        <v>63</v>
      </c>
      <c r="C20" s="6"/>
      <c r="D20" s="6"/>
      <c r="E20" s="6"/>
      <c r="F20" s="6"/>
      <c r="G20" s="6"/>
      <c r="H20" s="6"/>
      <c r="I20" s="6"/>
      <c r="J20" s="6"/>
      <c r="K20" s="43">
        <v>5</v>
      </c>
      <c r="L20" s="43">
        <v>26000</v>
      </c>
      <c r="M20" s="29">
        <v>4</v>
      </c>
      <c r="N20" s="29">
        <f>14200+7100</f>
        <v>21300</v>
      </c>
      <c r="O20" s="6"/>
      <c r="P20" s="6"/>
      <c r="Q20" s="6"/>
      <c r="R20" s="44"/>
      <c r="S20" s="45" t="s">
        <v>63</v>
      </c>
      <c r="T20" s="44"/>
      <c r="U20" s="44"/>
      <c r="V20" s="43">
        <v>70225.54</v>
      </c>
      <c r="W20" s="43">
        <f>61568.54+8657</f>
        <v>70225.54000000001</v>
      </c>
      <c r="X20" s="43"/>
      <c r="Y20" s="44"/>
      <c r="Z20" s="44"/>
      <c r="AA20" s="44"/>
      <c r="AB20" s="38">
        <f t="shared" si="2"/>
        <v>96225.54</v>
      </c>
      <c r="AC20" s="38">
        <f t="shared" si="3"/>
        <v>91525.54000000001</v>
      </c>
      <c r="AD20" s="42">
        <f t="shared" si="4"/>
        <v>4699.999999999985</v>
      </c>
    </row>
    <row r="21" spans="1:30" ht="18.75" customHeight="1">
      <c r="A21" s="6">
        <f t="shared" si="1"/>
        <v>15</v>
      </c>
      <c r="B21" s="45" t="s">
        <v>58</v>
      </c>
      <c r="C21" s="6"/>
      <c r="D21" s="6"/>
      <c r="E21" s="6"/>
      <c r="F21" s="6"/>
      <c r="G21" s="6"/>
      <c r="H21" s="6"/>
      <c r="I21" s="6"/>
      <c r="J21" s="6"/>
      <c r="K21" s="43">
        <v>4</v>
      </c>
      <c r="L21" s="43">
        <v>18400</v>
      </c>
      <c r="M21" s="29">
        <v>3</v>
      </c>
      <c r="N21" s="29">
        <f>9100+7100</f>
        <v>16200</v>
      </c>
      <c r="O21" s="6"/>
      <c r="P21" s="6"/>
      <c r="Q21" s="6"/>
      <c r="R21" s="44"/>
      <c r="S21" s="45" t="s">
        <v>58</v>
      </c>
      <c r="T21" s="44"/>
      <c r="U21" s="44"/>
      <c r="V21" s="43">
        <v>30784.27</v>
      </c>
      <c r="W21" s="43">
        <v>30784.27</v>
      </c>
      <c r="X21" s="43"/>
      <c r="Y21" s="44"/>
      <c r="Z21" s="44"/>
      <c r="AA21" s="44"/>
      <c r="AB21" s="38">
        <f t="shared" si="2"/>
        <v>49184.270000000004</v>
      </c>
      <c r="AC21" s="38">
        <f t="shared" si="3"/>
        <v>46984.270000000004</v>
      </c>
      <c r="AD21" s="42">
        <f t="shared" si="4"/>
        <v>2200</v>
      </c>
    </row>
    <row r="22" spans="1:30" ht="27.75" customHeight="1">
      <c r="A22" s="6">
        <f t="shared" si="1"/>
        <v>16</v>
      </c>
      <c r="B22" s="45" t="s">
        <v>59</v>
      </c>
      <c r="C22" s="6"/>
      <c r="D22" s="6"/>
      <c r="E22" s="6"/>
      <c r="F22" s="6"/>
      <c r="G22" s="6"/>
      <c r="H22" s="6"/>
      <c r="I22" s="6"/>
      <c r="J22" s="6"/>
      <c r="K22" s="43">
        <v>10</v>
      </c>
      <c r="L22" s="43">
        <v>60600</v>
      </c>
      <c r="M22" s="29">
        <v>5</v>
      </c>
      <c r="N22" s="29">
        <f>14500+18300</f>
        <v>32800</v>
      </c>
      <c r="O22" s="6"/>
      <c r="P22" s="6"/>
      <c r="Q22" s="6"/>
      <c r="R22" s="44"/>
      <c r="S22" s="45" t="s">
        <v>59</v>
      </c>
      <c r="T22" s="44"/>
      <c r="U22" s="44"/>
      <c r="V22" s="43">
        <v>30784.27</v>
      </c>
      <c r="W22" s="43">
        <v>30784.27</v>
      </c>
      <c r="X22" s="43"/>
      <c r="Y22" s="44"/>
      <c r="Z22" s="44">
        <v>62000</v>
      </c>
      <c r="AA22" s="44">
        <v>62000</v>
      </c>
      <c r="AB22" s="38">
        <f t="shared" si="2"/>
        <v>153384.27</v>
      </c>
      <c r="AC22" s="38">
        <f t="shared" si="3"/>
        <v>125584.27</v>
      </c>
      <c r="AD22" s="42">
        <f t="shared" si="4"/>
        <v>27799.999999999985</v>
      </c>
    </row>
    <row r="23" spans="1:30" ht="27.75" customHeight="1">
      <c r="A23" s="6">
        <f t="shared" si="1"/>
        <v>17</v>
      </c>
      <c r="B23" s="45" t="s">
        <v>64</v>
      </c>
      <c r="C23" s="6"/>
      <c r="D23" s="6"/>
      <c r="E23" s="6"/>
      <c r="F23" s="6"/>
      <c r="G23" s="6"/>
      <c r="H23" s="6"/>
      <c r="I23" s="6"/>
      <c r="J23" s="6"/>
      <c r="K23" s="43">
        <v>6</v>
      </c>
      <c r="L23" s="43">
        <v>31600</v>
      </c>
      <c r="M23" s="29">
        <v>4</v>
      </c>
      <c r="N23" s="29">
        <f>14200+12700</f>
        <v>26900</v>
      </c>
      <c r="O23" s="6"/>
      <c r="P23" s="6"/>
      <c r="Q23" s="6"/>
      <c r="R23" s="44"/>
      <c r="S23" s="45" t="s">
        <v>64</v>
      </c>
      <c r="T23" s="44"/>
      <c r="U23" s="44"/>
      <c r="V23" s="43">
        <v>30784.27</v>
      </c>
      <c r="W23" s="43">
        <v>30784.27</v>
      </c>
      <c r="X23" s="43"/>
      <c r="Y23" s="44"/>
      <c r="Z23" s="44">
        <v>68590</v>
      </c>
      <c r="AA23" s="44">
        <v>68590</v>
      </c>
      <c r="AB23" s="38">
        <f t="shared" si="2"/>
        <v>130974.27</v>
      </c>
      <c r="AC23" s="38">
        <f t="shared" si="3"/>
        <v>126274.27</v>
      </c>
      <c r="AD23" s="42">
        <f t="shared" si="4"/>
        <v>4700</v>
      </c>
    </row>
    <row r="24" spans="1:30" ht="27.75" customHeight="1">
      <c r="A24" s="6">
        <f t="shared" si="1"/>
        <v>18</v>
      </c>
      <c r="B24" s="45" t="s">
        <v>65</v>
      </c>
      <c r="C24" s="6"/>
      <c r="D24" s="6"/>
      <c r="E24" s="6"/>
      <c r="F24" s="6"/>
      <c r="G24" s="6"/>
      <c r="H24" s="6"/>
      <c r="I24" s="6"/>
      <c r="J24" s="6"/>
      <c r="K24" s="43">
        <v>6</v>
      </c>
      <c r="L24" s="43">
        <v>30000</v>
      </c>
      <c r="M24" s="29">
        <v>3</v>
      </c>
      <c r="N24" s="29">
        <f>6600+12700</f>
        <v>19300</v>
      </c>
      <c r="O24" s="6"/>
      <c r="P24" s="6"/>
      <c r="Q24" s="6"/>
      <c r="R24" s="44"/>
      <c r="S24" s="45" t="s">
        <v>65</v>
      </c>
      <c r="T24" s="44"/>
      <c r="U24" s="44"/>
      <c r="V24" s="43">
        <v>39441.27</v>
      </c>
      <c r="W24" s="43">
        <f>30784.27+8657</f>
        <v>39441.270000000004</v>
      </c>
      <c r="X24" s="43"/>
      <c r="Y24" s="44"/>
      <c r="Z24" s="44"/>
      <c r="AA24" s="44"/>
      <c r="AB24" s="38">
        <f t="shared" si="2"/>
        <v>69441.26999999999</v>
      </c>
      <c r="AC24" s="38">
        <f t="shared" si="3"/>
        <v>58741.270000000004</v>
      </c>
      <c r="AD24" s="42">
        <f t="shared" si="4"/>
        <v>10699.999999999985</v>
      </c>
    </row>
    <row r="25" spans="1:30" ht="15.75">
      <c r="A25" s="6">
        <f t="shared" si="1"/>
        <v>19</v>
      </c>
      <c r="B25" s="45" t="s">
        <v>66</v>
      </c>
      <c r="C25" s="6"/>
      <c r="D25" s="6"/>
      <c r="E25" s="6"/>
      <c r="F25" s="6"/>
      <c r="G25" s="6"/>
      <c r="H25" s="6"/>
      <c r="I25" s="6"/>
      <c r="J25" s="6"/>
      <c r="K25" s="43">
        <v>6</v>
      </c>
      <c r="L25" s="43">
        <v>12900</v>
      </c>
      <c r="M25" s="29">
        <v>3</v>
      </c>
      <c r="N25" s="29">
        <f>3300+7100</f>
        <v>10400</v>
      </c>
      <c r="O25" s="6"/>
      <c r="P25" s="6"/>
      <c r="Q25" s="6"/>
      <c r="R25" s="44"/>
      <c r="S25" s="45" t="s">
        <v>66</v>
      </c>
      <c r="T25" s="44"/>
      <c r="U25" s="44"/>
      <c r="V25" s="43">
        <v>39441.27</v>
      </c>
      <c r="W25" s="43">
        <f>30784.27+8657</f>
        <v>39441.270000000004</v>
      </c>
      <c r="X25" s="43"/>
      <c r="Y25" s="44"/>
      <c r="Z25" s="44"/>
      <c r="AA25" s="44"/>
      <c r="AB25" s="38">
        <f t="shared" si="2"/>
        <v>52341.27</v>
      </c>
      <c r="AC25" s="38">
        <f t="shared" si="3"/>
        <v>49841.270000000004</v>
      </c>
      <c r="AD25" s="42">
        <f t="shared" si="4"/>
        <v>2499.9999999999927</v>
      </c>
    </row>
    <row r="26" spans="1:30" ht="25.5" customHeight="1">
      <c r="A26" s="6">
        <f t="shared" si="1"/>
        <v>20</v>
      </c>
      <c r="B26" s="45" t="s">
        <v>67</v>
      </c>
      <c r="C26" s="6"/>
      <c r="D26" s="6"/>
      <c r="E26" s="6"/>
      <c r="F26" s="6"/>
      <c r="G26" s="6"/>
      <c r="H26" s="6"/>
      <c r="I26" s="6"/>
      <c r="J26" s="6"/>
      <c r="K26" s="43">
        <v>8</v>
      </c>
      <c r="L26" s="43">
        <v>35600</v>
      </c>
      <c r="M26" s="29">
        <v>7</v>
      </c>
      <c r="N26" s="29">
        <f>22378+12700</f>
        <v>35078</v>
      </c>
      <c r="O26" s="6"/>
      <c r="P26" s="6"/>
      <c r="Q26" s="6"/>
      <c r="R26" s="44"/>
      <c r="S26" s="45" t="s">
        <v>67</v>
      </c>
      <c r="T26" s="44"/>
      <c r="U26" s="44"/>
      <c r="V26" s="43">
        <v>39441.27</v>
      </c>
      <c r="W26" s="43">
        <f>30784.27+8657</f>
        <v>39441.270000000004</v>
      </c>
      <c r="X26" s="43"/>
      <c r="Y26" s="44"/>
      <c r="Z26" s="44"/>
      <c r="AA26" s="44"/>
      <c r="AB26" s="38">
        <f t="shared" si="2"/>
        <v>75041.26999999999</v>
      </c>
      <c r="AC26" s="38">
        <f t="shared" si="3"/>
        <v>74519.27</v>
      </c>
      <c r="AD26" s="42">
        <f t="shared" si="4"/>
        <v>521.9999999999854</v>
      </c>
    </row>
    <row r="27" spans="1:30" ht="27" customHeight="1">
      <c r="A27" s="6">
        <f t="shared" si="1"/>
        <v>21</v>
      </c>
      <c r="B27" s="45" t="s">
        <v>68</v>
      </c>
      <c r="C27" s="6"/>
      <c r="D27" s="6"/>
      <c r="E27" s="6"/>
      <c r="F27" s="6"/>
      <c r="G27" s="6"/>
      <c r="H27" s="6"/>
      <c r="I27" s="6"/>
      <c r="J27" s="6"/>
      <c r="K27" s="43">
        <v>7</v>
      </c>
      <c r="L27" s="43">
        <v>30300</v>
      </c>
      <c r="M27" s="29">
        <v>3</v>
      </c>
      <c r="N27" s="29">
        <v>17800</v>
      </c>
      <c r="O27" s="6"/>
      <c r="P27" s="6"/>
      <c r="Q27" s="6"/>
      <c r="R27" s="44"/>
      <c r="S27" s="45" t="s">
        <v>68</v>
      </c>
      <c r="T27" s="44"/>
      <c r="U27" s="44"/>
      <c r="V27" s="43">
        <v>30784.27</v>
      </c>
      <c r="W27" s="43">
        <v>30784.27</v>
      </c>
      <c r="X27" s="43"/>
      <c r="Y27" s="44"/>
      <c r="Z27" s="44"/>
      <c r="AA27" s="44"/>
      <c r="AB27" s="38">
        <f t="shared" si="2"/>
        <v>61084.270000000004</v>
      </c>
      <c r="AC27" s="38">
        <f t="shared" si="3"/>
        <v>48584.270000000004</v>
      </c>
      <c r="AD27" s="42">
        <f t="shared" si="4"/>
        <v>12500</v>
      </c>
    </row>
    <row r="28" spans="1:30" ht="25.5" customHeight="1">
      <c r="A28" s="6">
        <f t="shared" si="1"/>
        <v>22</v>
      </c>
      <c r="B28" s="45" t="s">
        <v>69</v>
      </c>
      <c r="C28" s="6"/>
      <c r="D28" s="6"/>
      <c r="E28" s="6"/>
      <c r="F28" s="6"/>
      <c r="G28" s="6"/>
      <c r="H28" s="6"/>
      <c r="I28" s="6"/>
      <c r="J28" s="6"/>
      <c r="K28" s="43">
        <v>6</v>
      </c>
      <c r="L28" s="43">
        <v>21300</v>
      </c>
      <c r="M28" s="29">
        <v>6</v>
      </c>
      <c r="N28" s="29">
        <f>6600+14700</f>
        <v>21300</v>
      </c>
      <c r="O28" s="6"/>
      <c r="P28" s="6"/>
      <c r="Q28" s="6"/>
      <c r="R28" s="44"/>
      <c r="S28" s="45" t="s">
        <v>69</v>
      </c>
      <c r="T28" s="44"/>
      <c r="U28" s="44"/>
      <c r="V28" s="43">
        <v>30784.27</v>
      </c>
      <c r="W28" s="43">
        <v>30784.27</v>
      </c>
      <c r="X28" s="43"/>
      <c r="Y28" s="44"/>
      <c r="Z28" s="44"/>
      <c r="AA28" s="44"/>
      <c r="AB28" s="38">
        <f t="shared" si="2"/>
        <v>52084.270000000004</v>
      </c>
      <c r="AC28" s="38">
        <f t="shared" si="3"/>
        <v>52084.270000000004</v>
      </c>
      <c r="AD28" s="42">
        <f t="shared" si="4"/>
        <v>0</v>
      </c>
    </row>
    <row r="29" spans="1:30" ht="15.75">
      <c r="A29" s="29"/>
      <c r="B29" s="29" t="s">
        <v>14</v>
      </c>
      <c r="C29" s="29">
        <f aca="true" t="shared" si="5" ref="C29:R29">SUM(C7:C28)</f>
        <v>5</v>
      </c>
      <c r="D29" s="29">
        <f>SUM(D7:D28)</f>
        <v>2298000</v>
      </c>
      <c r="E29" s="29">
        <f t="shared" si="5"/>
        <v>5</v>
      </c>
      <c r="F29" s="29">
        <f>SUM(F7:F28)</f>
        <v>2055511.01</v>
      </c>
      <c r="G29" s="29">
        <f t="shared" si="5"/>
        <v>171</v>
      </c>
      <c r="H29" s="29">
        <f t="shared" si="5"/>
        <v>400000</v>
      </c>
      <c r="I29" s="29">
        <f>SUM(I7:I28)</f>
        <v>171</v>
      </c>
      <c r="J29" s="29">
        <f t="shared" si="5"/>
        <v>400000</v>
      </c>
      <c r="K29" s="29">
        <f>SUM(K7:K28)</f>
        <v>195</v>
      </c>
      <c r="L29" s="47">
        <f t="shared" si="5"/>
        <v>1000000</v>
      </c>
      <c r="M29" s="29">
        <f>SUM(M7:M28)</f>
        <v>148</v>
      </c>
      <c r="N29" s="47">
        <f>SUM(N7:N28)</f>
        <v>788620</v>
      </c>
      <c r="O29" s="29">
        <f t="shared" si="5"/>
        <v>0</v>
      </c>
      <c r="P29" s="29">
        <f>SUM(P7:P28)</f>
        <v>1329550</v>
      </c>
      <c r="Q29" s="29">
        <f t="shared" si="5"/>
        <v>0</v>
      </c>
      <c r="R29" s="29">
        <f t="shared" si="5"/>
        <v>0</v>
      </c>
      <c r="S29" s="29" t="s">
        <v>14</v>
      </c>
      <c r="T29" s="29">
        <f>SUM(T7:T28)</f>
        <v>114900</v>
      </c>
      <c r="U29" s="29">
        <f>SUM(U7:U28)</f>
        <v>114900</v>
      </c>
      <c r="V29" s="47">
        <f>SUM(V7:V28)</f>
        <v>840000.0000000002</v>
      </c>
      <c r="W29" s="47">
        <f>SUM(W7:W28)</f>
        <v>840000.0000000002</v>
      </c>
      <c r="X29" s="29">
        <f aca="true" t="shared" si="6" ref="X29:AD29">SUM(X7:X28)</f>
        <v>22686300</v>
      </c>
      <c r="Y29" s="29">
        <f t="shared" si="6"/>
        <v>9072844</v>
      </c>
      <c r="Z29" s="47">
        <f>SUM(Z7:Z28)</f>
        <v>1126300</v>
      </c>
      <c r="AA29" s="29">
        <f>SUM(AA7:AA28)</f>
        <v>1120213.74</v>
      </c>
      <c r="AB29" s="6">
        <f>SUM(AB7:AB28)</f>
        <v>29795049.999999993</v>
      </c>
      <c r="AC29" s="6">
        <f t="shared" si="6"/>
        <v>14392088.749999996</v>
      </c>
      <c r="AD29" s="6">
        <f t="shared" si="6"/>
        <v>15402961.25</v>
      </c>
    </row>
    <row r="30" spans="6:27" ht="12.75">
      <c r="F30">
        <f>D29-F29</f>
        <v>242488.99</v>
      </c>
      <c r="N30">
        <f>L29-N29</f>
        <v>211380</v>
      </c>
      <c r="W30" s="48">
        <f>V29-W29</f>
        <v>0</v>
      </c>
      <c r="Y30">
        <f>X29-Y29</f>
        <v>13613456</v>
      </c>
      <c r="AA30" s="48">
        <f>Z29-AA29</f>
        <v>6086.260000000009</v>
      </c>
    </row>
    <row r="31" spans="23:30" ht="12.75">
      <c r="W31" s="48"/>
      <c r="AC31" t="s">
        <v>84</v>
      </c>
      <c r="AD31">
        <f>D29+H29+L29+P29+T30+X29</f>
        <v>27713850</v>
      </c>
    </row>
    <row r="32" spans="29:30" ht="12.75">
      <c r="AC32" t="s">
        <v>85</v>
      </c>
      <c r="AD32">
        <f>V29+Z29</f>
        <v>1966300.0000000002</v>
      </c>
    </row>
    <row r="33" ht="12.75">
      <c r="AD33">
        <f>AD31+AD32</f>
        <v>29680150</v>
      </c>
    </row>
  </sheetData>
  <sheetProtection/>
  <mergeCells count="24">
    <mergeCell ref="AC3:AC4"/>
    <mergeCell ref="AD3:AD4"/>
    <mergeCell ref="S3:S5"/>
    <mergeCell ref="Z3:AA3"/>
    <mergeCell ref="X3:Y3"/>
    <mergeCell ref="V3:W3"/>
    <mergeCell ref="T3:U3"/>
    <mergeCell ref="C3:F3"/>
    <mergeCell ref="G3:J3"/>
    <mergeCell ref="K3:N3"/>
    <mergeCell ref="O3:R3"/>
    <mergeCell ref="O1:R1"/>
    <mergeCell ref="AB3:AB4"/>
    <mergeCell ref="Q4:R4"/>
    <mergeCell ref="A2:R2"/>
    <mergeCell ref="B3:B5"/>
    <mergeCell ref="A3:A5"/>
    <mergeCell ref="C4:D4"/>
    <mergeCell ref="E4:F4"/>
    <mergeCell ref="G4:H4"/>
    <mergeCell ref="I4:J4"/>
    <mergeCell ref="K4:L4"/>
    <mergeCell ref="M4:N4"/>
    <mergeCell ref="O4:P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1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87"/>
  <sheetViews>
    <sheetView view="pageBreakPreview" zoomScale="55" zoomScaleNormal="85" zoomScaleSheetLayoutView="55" zoomScalePageLayoutView="0" workbookViewId="0" topLeftCell="A1">
      <selection activeCell="W21" sqref="W21:X33"/>
    </sheetView>
  </sheetViews>
  <sheetFormatPr defaultColWidth="9.00390625" defaultRowHeight="12.75"/>
  <cols>
    <col min="1" max="1" width="5.75390625" style="0" customWidth="1"/>
    <col min="2" max="2" width="13.625" style="0" customWidth="1"/>
    <col min="3" max="3" width="6.125" style="0" customWidth="1"/>
    <col min="4" max="4" width="6.25390625" style="0" customWidth="1"/>
    <col min="5" max="5" width="6.125" style="0" customWidth="1"/>
    <col min="6" max="6" width="10.625" style="0" customWidth="1"/>
    <col min="7" max="7" width="5.375" style="0" customWidth="1"/>
    <col min="8" max="8" width="7.75390625" style="0" customWidth="1"/>
    <col min="9" max="9" width="5.75390625" style="0" customWidth="1"/>
    <col min="10" max="10" width="9.625" style="0" customWidth="1"/>
    <col min="11" max="11" width="6.375" style="0" customWidth="1"/>
    <col min="12" max="12" width="8.875" style="0" customWidth="1"/>
    <col min="13" max="13" width="6.375" style="0" customWidth="1"/>
    <col min="14" max="14" width="10.25390625" style="0" customWidth="1"/>
    <col min="15" max="15" width="6.75390625" style="0" customWidth="1"/>
    <col min="16" max="16" width="12.125" style="0" customWidth="1"/>
    <col min="17" max="17" width="6.375" style="0" customWidth="1"/>
    <col min="18" max="18" width="7.875" style="0" customWidth="1"/>
    <col min="19" max="19" width="6.625" style="0" customWidth="1"/>
    <col min="20" max="20" width="10.875" style="0" customWidth="1"/>
    <col min="21" max="21" width="11.75390625" style="0" customWidth="1"/>
    <col min="22" max="22" width="12.00390625" style="0" customWidth="1"/>
    <col min="23" max="23" width="6.375" style="32" customWidth="1"/>
    <col min="24" max="24" width="13.00390625" style="32" customWidth="1"/>
    <col min="25" max="25" width="5.25390625" style="0" customWidth="1"/>
    <col min="26" max="26" width="10.75390625" style="0" customWidth="1"/>
    <col min="27" max="27" width="6.375" style="0" customWidth="1"/>
    <col min="28" max="28" width="9.375" style="0" customWidth="1"/>
    <col min="29" max="29" width="6.25390625" style="0" customWidth="1"/>
    <col min="30" max="30" width="8.875" style="2" customWidth="1"/>
    <col min="31" max="31" width="13.25390625" style="2" customWidth="1"/>
    <col min="32" max="32" width="16.875" style="2" customWidth="1"/>
    <col min="33" max="33" width="17.25390625" style="2" customWidth="1"/>
    <col min="34" max="46" width="9.125" style="2" customWidth="1"/>
  </cols>
  <sheetData>
    <row r="1" spans="1:30" ht="12.75">
      <c r="A1" s="69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30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spans="1:30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1:29" ht="54" customHeight="1">
      <c r="A4" s="68" t="s">
        <v>50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5"/>
      <c r="AB4" s="2"/>
      <c r="AC4" s="2"/>
    </row>
    <row r="5" spans="1:29" ht="2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 t="s">
        <v>24</v>
      </c>
      <c r="Q5" s="71"/>
      <c r="R5" s="71"/>
      <c r="S5" s="71"/>
      <c r="T5" s="71"/>
      <c r="U5" s="18"/>
      <c r="V5" s="18"/>
      <c r="W5" s="25"/>
      <c r="X5" s="25"/>
      <c r="Y5" s="18"/>
      <c r="Z5" s="18"/>
      <c r="AA5" s="5"/>
      <c r="AB5" s="2"/>
      <c r="AC5" s="2"/>
    </row>
    <row r="6" spans="1:31" ht="12.75">
      <c r="A6" s="63" t="s">
        <v>11</v>
      </c>
      <c r="B6" s="60" t="s">
        <v>19</v>
      </c>
      <c r="C6" s="60" t="s">
        <v>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 t="s">
        <v>22</v>
      </c>
      <c r="P6" s="60"/>
      <c r="Q6" s="60" t="s">
        <v>23</v>
      </c>
      <c r="R6" s="60"/>
      <c r="S6" s="60" t="s">
        <v>4</v>
      </c>
      <c r="T6" s="60"/>
      <c r="U6" s="60"/>
      <c r="V6" s="60"/>
      <c r="W6" s="61" t="s">
        <v>6</v>
      </c>
      <c r="X6" s="61"/>
      <c r="Y6" s="60" t="s">
        <v>7</v>
      </c>
      <c r="Z6" s="60"/>
      <c r="AA6" s="60"/>
      <c r="AB6" s="60"/>
      <c r="AC6" s="57" t="s">
        <v>10</v>
      </c>
      <c r="AD6" s="57"/>
      <c r="AE6" s="58" t="s">
        <v>49</v>
      </c>
    </row>
    <row r="7" spans="1:31" ht="92.25" customHeight="1">
      <c r="A7" s="64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62"/>
      <c r="X7" s="62"/>
      <c r="Y7" s="57"/>
      <c r="Z7" s="57"/>
      <c r="AA7" s="57"/>
      <c r="AB7" s="57"/>
      <c r="AC7" s="57"/>
      <c r="AD7" s="57"/>
      <c r="AE7" s="59"/>
    </row>
    <row r="8" spans="1:31" ht="151.5" customHeight="1">
      <c r="A8" s="64"/>
      <c r="B8" s="57"/>
      <c r="C8" s="57" t="s">
        <v>18</v>
      </c>
      <c r="D8" s="57"/>
      <c r="E8" s="57" t="s">
        <v>17</v>
      </c>
      <c r="F8" s="57"/>
      <c r="G8" s="57" t="s">
        <v>1</v>
      </c>
      <c r="H8" s="57"/>
      <c r="I8" s="57" t="s">
        <v>16</v>
      </c>
      <c r="J8" s="57"/>
      <c r="K8" s="57" t="s">
        <v>20</v>
      </c>
      <c r="L8" s="57"/>
      <c r="M8" s="57" t="s">
        <v>21</v>
      </c>
      <c r="N8" s="57"/>
      <c r="O8" s="57"/>
      <c r="P8" s="57"/>
      <c r="Q8" s="57"/>
      <c r="R8" s="57"/>
      <c r="S8" s="57" t="s">
        <v>15</v>
      </c>
      <c r="T8" s="57"/>
      <c r="U8" s="57" t="s">
        <v>5</v>
      </c>
      <c r="V8" s="57"/>
      <c r="W8" s="62"/>
      <c r="X8" s="62"/>
      <c r="Y8" s="57" t="s">
        <v>8</v>
      </c>
      <c r="Z8" s="57"/>
      <c r="AA8" s="57" t="s">
        <v>9</v>
      </c>
      <c r="AB8" s="57"/>
      <c r="AC8" s="57"/>
      <c r="AD8" s="57"/>
      <c r="AE8" s="59"/>
    </row>
    <row r="9" spans="1:31" ht="47.25">
      <c r="A9" s="64"/>
      <c r="B9" s="57"/>
      <c r="C9" s="17" t="s">
        <v>2</v>
      </c>
      <c r="D9" s="17" t="s">
        <v>3</v>
      </c>
      <c r="E9" s="17" t="s">
        <v>2</v>
      </c>
      <c r="F9" s="17" t="s">
        <v>3</v>
      </c>
      <c r="G9" s="17" t="s">
        <v>2</v>
      </c>
      <c r="H9" s="17" t="s">
        <v>3</v>
      </c>
      <c r="I9" s="17" t="s">
        <v>2</v>
      </c>
      <c r="J9" s="17" t="s">
        <v>3</v>
      </c>
      <c r="K9" s="17" t="s">
        <v>2</v>
      </c>
      <c r="L9" s="17" t="s">
        <v>3</v>
      </c>
      <c r="M9" s="17" t="s">
        <v>2</v>
      </c>
      <c r="N9" s="17" t="s">
        <v>3</v>
      </c>
      <c r="O9" s="17" t="s">
        <v>2</v>
      </c>
      <c r="P9" s="17" t="s">
        <v>3</v>
      </c>
      <c r="Q9" s="17" t="s">
        <v>2</v>
      </c>
      <c r="R9" s="17" t="s">
        <v>3</v>
      </c>
      <c r="S9" s="17" t="s">
        <v>2</v>
      </c>
      <c r="T9" s="17" t="s">
        <v>3</v>
      </c>
      <c r="U9" s="17" t="s">
        <v>2</v>
      </c>
      <c r="V9" s="17" t="s">
        <v>3</v>
      </c>
      <c r="W9" s="26" t="s">
        <v>2</v>
      </c>
      <c r="X9" s="26" t="s">
        <v>3</v>
      </c>
      <c r="Y9" s="17" t="s">
        <v>2</v>
      </c>
      <c r="Z9" s="17" t="s">
        <v>3</v>
      </c>
      <c r="AA9" s="17" t="s">
        <v>2</v>
      </c>
      <c r="AB9" s="17" t="s">
        <v>3</v>
      </c>
      <c r="AC9" s="17" t="s">
        <v>2</v>
      </c>
      <c r="AD9" s="17" t="s">
        <v>3</v>
      </c>
      <c r="AE9" s="34" t="s">
        <v>3</v>
      </c>
    </row>
    <row r="10" spans="1:31" ht="15.75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7">
        <v>15</v>
      </c>
      <c r="P10" s="17">
        <v>16</v>
      </c>
      <c r="Q10" s="17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27">
        <v>23</v>
      </c>
      <c r="X10" s="27">
        <v>24</v>
      </c>
      <c r="Y10" s="11">
        <v>25</v>
      </c>
      <c r="Z10" s="11">
        <v>26</v>
      </c>
      <c r="AA10" s="11">
        <v>27</v>
      </c>
      <c r="AB10" s="11">
        <v>28</v>
      </c>
      <c r="AC10" s="11">
        <v>29</v>
      </c>
      <c r="AD10" s="11">
        <v>30</v>
      </c>
      <c r="AE10" s="35">
        <v>30</v>
      </c>
    </row>
    <row r="11" spans="1:31" ht="31.5">
      <c r="A11" s="7">
        <v>1</v>
      </c>
      <c r="B11" s="20" t="s">
        <v>37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8"/>
      <c r="S11" s="8"/>
      <c r="T11" s="8"/>
      <c r="U11" s="8"/>
      <c r="V11" s="8"/>
      <c r="W11" s="28">
        <v>6</v>
      </c>
      <c r="X11" s="28">
        <v>36.7</v>
      </c>
      <c r="Y11" s="8"/>
      <c r="Z11" s="8"/>
      <c r="AA11" s="8"/>
      <c r="AB11" s="8"/>
      <c r="AC11" s="8"/>
      <c r="AD11" s="8"/>
      <c r="AE11" s="36">
        <f>D11+F11+H11+J11+L11+N11+P11+R11+T11+V11+X11+Z11+AB11+AD11</f>
        <v>36.7</v>
      </c>
    </row>
    <row r="12" spans="1:31" ht="31.5">
      <c r="A12" s="7">
        <f aca="true" t="shared" si="0" ref="A12:A20">A11+1</f>
        <v>2</v>
      </c>
      <c r="B12" s="20" t="s">
        <v>38</v>
      </c>
      <c r="C12" s="6"/>
      <c r="D12" s="6"/>
      <c r="E12" s="6">
        <v>1</v>
      </c>
      <c r="F12" s="6">
        <v>399.5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8"/>
      <c r="S12" s="8"/>
      <c r="T12" s="8"/>
      <c r="U12" s="8"/>
      <c r="V12" s="8"/>
      <c r="W12" s="28">
        <v>9</v>
      </c>
      <c r="X12" s="28">
        <v>45.3</v>
      </c>
      <c r="Y12" s="8"/>
      <c r="Z12" s="8"/>
      <c r="AA12" s="8"/>
      <c r="AB12" s="8"/>
      <c r="AC12" s="8"/>
      <c r="AD12" s="8"/>
      <c r="AE12" s="36">
        <f aca="true" t="shared" si="1" ref="AE12:AE36">D12+F12+H12+J12+L12+N12+P12+R12+T12+V12+X12+Z12+AB12+AD12</f>
        <v>444.8</v>
      </c>
    </row>
    <row r="13" spans="1:31" ht="31.5">
      <c r="A13" s="7">
        <f t="shared" si="0"/>
        <v>3</v>
      </c>
      <c r="B13" s="20" t="s">
        <v>39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8"/>
      <c r="S13" s="8"/>
      <c r="T13" s="8"/>
      <c r="U13" s="8"/>
      <c r="V13" s="8"/>
      <c r="W13" s="28">
        <v>11</v>
      </c>
      <c r="X13" s="28">
        <v>60</v>
      </c>
      <c r="Y13" s="8"/>
      <c r="Z13" s="8"/>
      <c r="AA13" s="8"/>
      <c r="AB13" s="8"/>
      <c r="AC13" s="8"/>
      <c r="AD13" s="8"/>
      <c r="AE13" s="36">
        <f t="shared" si="1"/>
        <v>60</v>
      </c>
    </row>
    <row r="14" spans="1:31" ht="15.75">
      <c r="A14" s="7">
        <f t="shared" si="0"/>
        <v>4</v>
      </c>
      <c r="B14" s="20" t="s">
        <v>12</v>
      </c>
      <c r="C14" s="6"/>
      <c r="D14" s="6"/>
      <c r="E14" s="6">
        <v>1</v>
      </c>
      <c r="F14" s="6">
        <v>399.5</v>
      </c>
      <c r="G14" s="6">
        <v>20</v>
      </c>
      <c r="H14" s="6">
        <v>46.8</v>
      </c>
      <c r="I14" s="6"/>
      <c r="J14" s="6"/>
      <c r="K14" s="6"/>
      <c r="L14" s="6"/>
      <c r="M14" s="6"/>
      <c r="N14" s="6"/>
      <c r="O14" s="6"/>
      <c r="P14" s="6"/>
      <c r="Q14" s="6"/>
      <c r="R14" s="8"/>
      <c r="S14" s="8"/>
      <c r="T14" s="8"/>
      <c r="U14" s="8"/>
      <c r="V14" s="8"/>
      <c r="W14" s="28">
        <v>9</v>
      </c>
      <c r="X14" s="28">
        <v>38.7</v>
      </c>
      <c r="Y14" s="8"/>
      <c r="Z14" s="8"/>
      <c r="AA14" s="8"/>
      <c r="AB14" s="8"/>
      <c r="AC14" s="8"/>
      <c r="AD14" s="8"/>
      <c r="AE14" s="36">
        <f t="shared" si="1"/>
        <v>485</v>
      </c>
    </row>
    <row r="15" spans="1:31" ht="15.75">
      <c r="A15" s="7">
        <f t="shared" si="0"/>
        <v>5</v>
      </c>
      <c r="B15" s="20" t="s">
        <v>40</v>
      </c>
      <c r="C15" s="6"/>
      <c r="D15" s="6"/>
      <c r="E15" s="6"/>
      <c r="F15" s="6"/>
      <c r="G15" s="6">
        <v>50</v>
      </c>
      <c r="H15" s="6">
        <v>117</v>
      </c>
      <c r="I15" s="6"/>
      <c r="J15" s="6"/>
      <c r="K15" s="6"/>
      <c r="L15" s="6"/>
      <c r="M15" s="6"/>
      <c r="N15" s="6"/>
      <c r="O15" s="6"/>
      <c r="P15" s="6"/>
      <c r="Q15" s="6"/>
      <c r="R15" s="8"/>
      <c r="S15" s="8"/>
      <c r="T15" s="8"/>
      <c r="U15" s="8"/>
      <c r="V15" s="8"/>
      <c r="W15" s="28">
        <v>10</v>
      </c>
      <c r="X15" s="28">
        <v>41.3</v>
      </c>
      <c r="Y15" s="8"/>
      <c r="Z15" s="8"/>
      <c r="AA15" s="8"/>
      <c r="AB15" s="8"/>
      <c r="AC15" s="8"/>
      <c r="AD15" s="8"/>
      <c r="AE15" s="36">
        <f t="shared" si="1"/>
        <v>158.3</v>
      </c>
    </row>
    <row r="16" spans="1:31" ht="31.5">
      <c r="A16" s="7">
        <f t="shared" si="0"/>
        <v>6</v>
      </c>
      <c r="B16" s="20" t="s">
        <v>52</v>
      </c>
      <c r="C16" s="6"/>
      <c r="D16" s="6"/>
      <c r="E16" s="6">
        <v>1</v>
      </c>
      <c r="F16" s="6">
        <v>700</v>
      </c>
      <c r="G16" s="6">
        <v>50</v>
      </c>
      <c r="H16" s="6">
        <v>117</v>
      </c>
      <c r="I16" s="6"/>
      <c r="J16" s="6"/>
      <c r="K16" s="6"/>
      <c r="L16" s="6"/>
      <c r="M16" s="8"/>
      <c r="N16" s="8"/>
      <c r="O16" s="6"/>
      <c r="P16" s="6"/>
      <c r="Q16" s="6"/>
      <c r="R16" s="8"/>
      <c r="S16" s="8"/>
      <c r="T16" s="8"/>
      <c r="U16" s="8"/>
      <c r="V16" s="8"/>
      <c r="W16" s="28">
        <v>12</v>
      </c>
      <c r="X16" s="28">
        <v>69.5</v>
      </c>
      <c r="Y16" s="8"/>
      <c r="Z16" s="8"/>
      <c r="AA16" s="8"/>
      <c r="AB16" s="8"/>
      <c r="AC16" s="8"/>
      <c r="AD16" s="8"/>
      <c r="AE16" s="36">
        <f t="shared" si="1"/>
        <v>886.5</v>
      </c>
    </row>
    <row r="17" spans="1:31" ht="15.75">
      <c r="A17" s="7">
        <f t="shared" si="0"/>
        <v>7</v>
      </c>
      <c r="B17" s="20" t="s">
        <v>42</v>
      </c>
      <c r="C17" s="6"/>
      <c r="D17" s="6"/>
      <c r="E17" s="6">
        <v>1</v>
      </c>
      <c r="F17" s="6">
        <v>399.5</v>
      </c>
      <c r="G17" s="6">
        <v>20</v>
      </c>
      <c r="H17" s="6">
        <v>46.8</v>
      </c>
      <c r="I17" s="6"/>
      <c r="J17" s="6"/>
      <c r="K17" s="6"/>
      <c r="L17" s="6"/>
      <c r="M17" s="6"/>
      <c r="N17" s="6"/>
      <c r="O17" s="6"/>
      <c r="P17" s="6"/>
      <c r="Q17" s="6"/>
      <c r="R17" s="8"/>
      <c r="S17" s="8"/>
      <c r="T17" s="8"/>
      <c r="U17" s="8"/>
      <c r="V17" s="8"/>
      <c r="W17" s="28">
        <v>12</v>
      </c>
      <c r="X17" s="28">
        <v>60</v>
      </c>
      <c r="Y17" s="8"/>
      <c r="Z17" s="8"/>
      <c r="AA17" s="8"/>
      <c r="AB17" s="8"/>
      <c r="AC17" s="8"/>
      <c r="AD17" s="8"/>
      <c r="AE17" s="36">
        <f t="shared" si="1"/>
        <v>506.3</v>
      </c>
    </row>
    <row r="18" spans="1:31" ht="15.75">
      <c r="A18" s="7">
        <f t="shared" si="0"/>
        <v>8</v>
      </c>
      <c r="B18" s="20" t="s">
        <v>43</v>
      </c>
      <c r="C18" s="6"/>
      <c r="D18" s="6"/>
      <c r="E18" s="6">
        <v>1</v>
      </c>
      <c r="F18" s="6">
        <v>399.5</v>
      </c>
      <c r="G18" s="6">
        <v>20</v>
      </c>
      <c r="H18" s="6">
        <v>46.8</v>
      </c>
      <c r="I18" s="6"/>
      <c r="J18" s="6"/>
      <c r="K18" s="6"/>
      <c r="L18" s="6"/>
      <c r="M18" s="6"/>
      <c r="N18" s="6"/>
      <c r="O18" s="6"/>
      <c r="P18" s="6"/>
      <c r="Q18" s="6"/>
      <c r="R18" s="8"/>
      <c r="S18" s="8"/>
      <c r="T18" s="8"/>
      <c r="U18" s="8"/>
      <c r="V18" s="8"/>
      <c r="W18" s="28">
        <v>13</v>
      </c>
      <c r="X18" s="28">
        <v>67.7</v>
      </c>
      <c r="Y18" s="8"/>
      <c r="Z18" s="8"/>
      <c r="AA18" s="8"/>
      <c r="AB18" s="8"/>
      <c r="AC18" s="8"/>
      <c r="AD18" s="8"/>
      <c r="AE18" s="36">
        <f t="shared" si="1"/>
        <v>514</v>
      </c>
    </row>
    <row r="19" spans="1:31" ht="31.5">
      <c r="A19" s="7">
        <f t="shared" si="0"/>
        <v>9</v>
      </c>
      <c r="B19" s="20" t="s">
        <v>41</v>
      </c>
      <c r="C19" s="6"/>
      <c r="D19" s="6"/>
      <c r="E19" s="6"/>
      <c r="F19" s="6"/>
      <c r="G19" s="6">
        <v>11</v>
      </c>
      <c r="H19" s="6">
        <v>25.6</v>
      </c>
      <c r="I19" s="6"/>
      <c r="J19" s="6"/>
      <c r="K19" s="6"/>
      <c r="L19" s="6"/>
      <c r="M19" s="6"/>
      <c r="N19" s="6"/>
      <c r="O19" s="6"/>
      <c r="P19" s="6"/>
      <c r="Q19" s="6"/>
      <c r="R19" s="8"/>
      <c r="S19" s="8"/>
      <c r="T19" s="8"/>
      <c r="U19" s="8"/>
      <c r="V19" s="8"/>
      <c r="W19" s="28">
        <v>17</v>
      </c>
      <c r="X19" s="28">
        <v>103.7</v>
      </c>
      <c r="Y19" s="8"/>
      <c r="Z19" s="8"/>
      <c r="AA19" s="8"/>
      <c r="AB19" s="8"/>
      <c r="AC19" s="8"/>
      <c r="AD19" s="8"/>
      <c r="AE19" s="36">
        <f t="shared" si="1"/>
        <v>129.3</v>
      </c>
    </row>
    <row r="20" spans="1:31" ht="15.75">
      <c r="A20" s="7">
        <f t="shared" si="0"/>
        <v>10</v>
      </c>
      <c r="B20" s="17" t="s">
        <v>13</v>
      </c>
      <c r="C20" s="6">
        <f aca="true" t="shared" si="2" ref="C20:X20">SUM(C11:C19)</f>
        <v>0</v>
      </c>
      <c r="D20" s="6">
        <f t="shared" si="2"/>
        <v>0</v>
      </c>
      <c r="E20" s="6">
        <f t="shared" si="2"/>
        <v>5</v>
      </c>
      <c r="F20" s="6">
        <f t="shared" si="2"/>
        <v>2298</v>
      </c>
      <c r="G20" s="6">
        <f t="shared" si="2"/>
        <v>171</v>
      </c>
      <c r="H20" s="6">
        <f t="shared" si="2"/>
        <v>400.00000000000006</v>
      </c>
      <c r="I20" s="6">
        <f t="shared" si="2"/>
        <v>0</v>
      </c>
      <c r="J20" s="6">
        <f t="shared" si="2"/>
        <v>0</v>
      </c>
      <c r="K20" s="6">
        <f t="shared" si="2"/>
        <v>0</v>
      </c>
      <c r="L20" s="6">
        <f t="shared" si="2"/>
        <v>0</v>
      </c>
      <c r="M20" s="6">
        <f t="shared" si="2"/>
        <v>0</v>
      </c>
      <c r="N20" s="6">
        <f t="shared" si="2"/>
        <v>0</v>
      </c>
      <c r="O20" s="6">
        <f t="shared" si="2"/>
        <v>0</v>
      </c>
      <c r="P20" s="6">
        <f t="shared" si="2"/>
        <v>0</v>
      </c>
      <c r="Q20" s="6">
        <f t="shared" si="2"/>
        <v>0</v>
      </c>
      <c r="R20" s="6">
        <f t="shared" si="2"/>
        <v>0</v>
      </c>
      <c r="S20" s="6">
        <f t="shared" si="2"/>
        <v>0</v>
      </c>
      <c r="T20" s="6">
        <f t="shared" si="2"/>
        <v>0</v>
      </c>
      <c r="U20" s="6">
        <f t="shared" si="2"/>
        <v>0</v>
      </c>
      <c r="V20" s="6">
        <f t="shared" si="2"/>
        <v>0</v>
      </c>
      <c r="W20" s="29">
        <f t="shared" si="2"/>
        <v>99</v>
      </c>
      <c r="X20" s="29">
        <f t="shared" si="2"/>
        <v>522.9</v>
      </c>
      <c r="Y20" s="6"/>
      <c r="Z20" s="6"/>
      <c r="AA20" s="6">
        <f>SUM(AA11:AA19)</f>
        <v>0</v>
      </c>
      <c r="AB20" s="6">
        <f>SUM(AB11:AB19)</f>
        <v>0</v>
      </c>
      <c r="AC20" s="6">
        <f>SUM(AC11:AC19)</f>
        <v>0</v>
      </c>
      <c r="AD20" s="6">
        <f>SUM(AD11:AD19)</f>
        <v>0</v>
      </c>
      <c r="AE20" s="36">
        <f t="shared" si="1"/>
        <v>3220.9</v>
      </c>
    </row>
    <row r="21" spans="1:31" ht="15.75">
      <c r="A21" s="7"/>
      <c r="B21" s="23" t="s">
        <v>25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8"/>
      <c r="S21" s="8"/>
      <c r="T21" s="8"/>
      <c r="U21" s="8"/>
      <c r="V21" s="8"/>
      <c r="W21" s="28">
        <v>13</v>
      </c>
      <c r="X21" s="28">
        <v>57.2</v>
      </c>
      <c r="Y21" s="8"/>
      <c r="Z21" s="8"/>
      <c r="AA21" s="8"/>
      <c r="AB21" s="8"/>
      <c r="AC21" s="8"/>
      <c r="AD21" s="8"/>
      <c r="AE21" s="36">
        <f t="shared" si="1"/>
        <v>57.2</v>
      </c>
    </row>
    <row r="22" spans="1:31" ht="15.75">
      <c r="A22" s="7">
        <v>11</v>
      </c>
      <c r="B22" s="20" t="s">
        <v>46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8"/>
      <c r="S22" s="8"/>
      <c r="T22" s="8"/>
      <c r="U22" s="8"/>
      <c r="V22" s="8"/>
      <c r="W22" s="28">
        <v>9</v>
      </c>
      <c r="X22" s="28">
        <v>45.8</v>
      </c>
      <c r="Y22" s="8"/>
      <c r="Z22" s="8"/>
      <c r="AA22" s="8"/>
      <c r="AB22" s="8"/>
      <c r="AC22" s="8"/>
      <c r="AD22" s="8"/>
      <c r="AE22" s="36">
        <f t="shared" si="1"/>
        <v>45.8</v>
      </c>
    </row>
    <row r="23" spans="1:31" ht="25.5">
      <c r="A23" s="7">
        <f>A22+1</f>
        <v>12</v>
      </c>
      <c r="B23" s="23" t="s">
        <v>26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8"/>
      <c r="S23" s="8"/>
      <c r="T23" s="8"/>
      <c r="U23" s="8"/>
      <c r="V23" s="8"/>
      <c r="W23" s="28">
        <v>9</v>
      </c>
      <c r="X23" s="28">
        <v>48.8</v>
      </c>
      <c r="Y23" s="8"/>
      <c r="Z23" s="8"/>
      <c r="AA23" s="8"/>
      <c r="AB23" s="8"/>
      <c r="AC23" s="8"/>
      <c r="AD23" s="8"/>
      <c r="AE23" s="36">
        <f t="shared" si="1"/>
        <v>48.8</v>
      </c>
    </row>
    <row r="24" spans="1:31" ht="25.5">
      <c r="A24" s="7">
        <f aca="true" t="shared" si="3" ref="A24:A33">A23+1</f>
        <v>13</v>
      </c>
      <c r="B24" s="23" t="s">
        <v>27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8"/>
      <c r="S24" s="8"/>
      <c r="T24" s="8"/>
      <c r="U24" s="8"/>
      <c r="V24" s="8"/>
      <c r="W24" s="28">
        <v>7</v>
      </c>
      <c r="X24" s="28">
        <v>41.7</v>
      </c>
      <c r="Y24" s="8"/>
      <c r="Z24" s="8"/>
      <c r="AA24" s="8"/>
      <c r="AB24" s="8"/>
      <c r="AC24" s="8"/>
      <c r="AD24" s="8"/>
      <c r="AE24" s="36">
        <f t="shared" si="1"/>
        <v>41.7</v>
      </c>
    </row>
    <row r="25" spans="1:31" ht="25.5">
      <c r="A25" s="7">
        <f t="shared" si="3"/>
        <v>14</v>
      </c>
      <c r="B25" s="23" t="s">
        <v>28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8"/>
      <c r="S25" s="8"/>
      <c r="T25" s="8"/>
      <c r="U25" s="8"/>
      <c r="V25" s="8"/>
      <c r="W25" s="28">
        <v>5</v>
      </c>
      <c r="X25" s="28">
        <v>26</v>
      </c>
      <c r="Y25" s="8"/>
      <c r="Z25" s="8"/>
      <c r="AA25" s="8"/>
      <c r="AB25" s="8"/>
      <c r="AC25" s="8"/>
      <c r="AD25" s="8"/>
      <c r="AE25" s="36">
        <f t="shared" si="1"/>
        <v>26</v>
      </c>
    </row>
    <row r="26" spans="1:31" ht="25.5">
      <c r="A26" s="7">
        <f t="shared" si="3"/>
        <v>15</v>
      </c>
      <c r="B26" s="23" t="s">
        <v>29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8"/>
      <c r="S26" s="8"/>
      <c r="T26" s="8"/>
      <c r="U26" s="8"/>
      <c r="V26" s="8"/>
      <c r="W26" s="28">
        <v>4</v>
      </c>
      <c r="X26" s="28">
        <v>18.4</v>
      </c>
      <c r="Y26" s="8"/>
      <c r="Z26" s="8"/>
      <c r="AA26" s="8"/>
      <c r="AB26" s="8"/>
      <c r="AC26" s="8"/>
      <c r="AD26" s="8"/>
      <c r="AE26" s="36">
        <f t="shared" si="1"/>
        <v>18.4</v>
      </c>
    </row>
    <row r="27" spans="1:31" ht="15.75">
      <c r="A27" s="7">
        <f t="shared" si="3"/>
        <v>16</v>
      </c>
      <c r="B27" s="23" t="s">
        <v>30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8"/>
      <c r="S27" s="8"/>
      <c r="T27" s="8"/>
      <c r="U27" s="8"/>
      <c r="V27" s="8"/>
      <c r="W27" s="28">
        <v>10</v>
      </c>
      <c r="X27" s="28">
        <v>60.6</v>
      </c>
      <c r="Y27" s="8"/>
      <c r="Z27" s="8"/>
      <c r="AA27" s="8"/>
      <c r="AB27" s="8"/>
      <c r="AC27" s="8"/>
      <c r="AD27" s="8"/>
      <c r="AE27" s="36">
        <f t="shared" si="1"/>
        <v>60.6</v>
      </c>
    </row>
    <row r="28" spans="1:31" ht="25.5">
      <c r="A28" s="7">
        <f t="shared" si="3"/>
        <v>17</v>
      </c>
      <c r="B28" s="23" t="s">
        <v>31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8"/>
      <c r="T28" s="8"/>
      <c r="U28" s="8"/>
      <c r="V28" s="8"/>
      <c r="W28" s="28">
        <v>6</v>
      </c>
      <c r="X28" s="28">
        <v>31.6</v>
      </c>
      <c r="Y28" s="8"/>
      <c r="Z28" s="8"/>
      <c r="AA28" s="8"/>
      <c r="AB28" s="8"/>
      <c r="AC28" s="8"/>
      <c r="AD28" s="8"/>
      <c r="AE28" s="36">
        <f t="shared" si="1"/>
        <v>31.6</v>
      </c>
    </row>
    <row r="29" spans="1:31" ht="25.5">
      <c r="A29" s="7">
        <f t="shared" si="3"/>
        <v>18</v>
      </c>
      <c r="B29" s="23" t="s">
        <v>32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8"/>
      <c r="S29" s="8"/>
      <c r="T29" s="8"/>
      <c r="U29" s="8"/>
      <c r="V29" s="8"/>
      <c r="W29" s="28">
        <v>6</v>
      </c>
      <c r="X29" s="28">
        <v>30</v>
      </c>
      <c r="Y29" s="8"/>
      <c r="Z29" s="8"/>
      <c r="AA29" s="8"/>
      <c r="AB29" s="8"/>
      <c r="AC29" s="8"/>
      <c r="AD29" s="8"/>
      <c r="AE29" s="36">
        <f t="shared" si="1"/>
        <v>30</v>
      </c>
    </row>
    <row r="30" spans="1:31" ht="15.75">
      <c r="A30" s="7">
        <f t="shared" si="3"/>
        <v>19</v>
      </c>
      <c r="B30" s="23" t="s">
        <v>33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8"/>
      <c r="S30" s="8"/>
      <c r="T30" s="8"/>
      <c r="U30" s="8"/>
      <c r="V30" s="8"/>
      <c r="W30" s="28">
        <v>6</v>
      </c>
      <c r="X30" s="28">
        <v>19.1</v>
      </c>
      <c r="Y30" s="8"/>
      <c r="Z30" s="8"/>
      <c r="AA30" s="8"/>
      <c r="AB30" s="8"/>
      <c r="AC30" s="8"/>
      <c r="AD30" s="8"/>
      <c r="AE30" s="36">
        <f t="shared" si="1"/>
        <v>19.1</v>
      </c>
    </row>
    <row r="31" spans="1:31" ht="15.75">
      <c r="A31" s="7">
        <f t="shared" si="3"/>
        <v>20</v>
      </c>
      <c r="B31" s="23" t="s">
        <v>34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8"/>
      <c r="S31" s="8"/>
      <c r="T31" s="8"/>
      <c r="U31" s="8"/>
      <c r="V31" s="8"/>
      <c r="W31" s="28">
        <v>8</v>
      </c>
      <c r="X31" s="28">
        <v>35.6</v>
      </c>
      <c r="Y31" s="8"/>
      <c r="Z31" s="8"/>
      <c r="AA31" s="8"/>
      <c r="AB31" s="8"/>
      <c r="AC31" s="8"/>
      <c r="AD31" s="8"/>
      <c r="AE31" s="36">
        <f t="shared" si="1"/>
        <v>35.6</v>
      </c>
    </row>
    <row r="32" spans="1:31" ht="15.75">
      <c r="A32" s="7">
        <f t="shared" si="3"/>
        <v>21</v>
      </c>
      <c r="B32" s="23" t="s">
        <v>35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8"/>
      <c r="S32" s="8"/>
      <c r="T32" s="8"/>
      <c r="U32" s="8"/>
      <c r="V32" s="8"/>
      <c r="W32" s="28">
        <v>7</v>
      </c>
      <c r="X32" s="28">
        <v>30.3</v>
      </c>
      <c r="Y32" s="8"/>
      <c r="Z32" s="8"/>
      <c r="AA32" s="8"/>
      <c r="AB32" s="8"/>
      <c r="AC32" s="8"/>
      <c r="AD32" s="8"/>
      <c r="AE32" s="36">
        <f t="shared" si="1"/>
        <v>30.3</v>
      </c>
    </row>
    <row r="33" spans="1:31" ht="15.75">
      <c r="A33" s="7">
        <f t="shared" si="3"/>
        <v>22</v>
      </c>
      <c r="B33" s="23" t="s">
        <v>36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8"/>
      <c r="S33" s="8"/>
      <c r="T33" s="8"/>
      <c r="U33" s="8"/>
      <c r="V33" s="8"/>
      <c r="W33" s="28">
        <v>6</v>
      </c>
      <c r="X33" s="28">
        <v>32</v>
      </c>
      <c r="Y33" s="8"/>
      <c r="Z33" s="8"/>
      <c r="AA33" s="8"/>
      <c r="AB33" s="8"/>
      <c r="AC33" s="8"/>
      <c r="AD33" s="8"/>
      <c r="AE33" s="36">
        <f t="shared" si="1"/>
        <v>32</v>
      </c>
    </row>
    <row r="34" spans="1:31" ht="15.75">
      <c r="A34" s="7">
        <v>13</v>
      </c>
      <c r="B34" s="17" t="s">
        <v>13</v>
      </c>
      <c r="C34" s="6">
        <f aca="true" t="shared" si="4" ref="C34:Z34">SUM(C21:C33)</f>
        <v>0</v>
      </c>
      <c r="D34" s="6">
        <f t="shared" si="4"/>
        <v>0</v>
      </c>
      <c r="E34" s="6">
        <f t="shared" si="4"/>
        <v>0</v>
      </c>
      <c r="F34" s="6">
        <f t="shared" si="4"/>
        <v>0</v>
      </c>
      <c r="G34" s="6">
        <f t="shared" si="4"/>
        <v>0</v>
      </c>
      <c r="H34" s="6">
        <f t="shared" si="4"/>
        <v>0</v>
      </c>
      <c r="I34" s="6">
        <f t="shared" si="4"/>
        <v>0</v>
      </c>
      <c r="J34" s="6">
        <f t="shared" si="4"/>
        <v>0</v>
      </c>
      <c r="K34" s="6">
        <f t="shared" si="4"/>
        <v>0</v>
      </c>
      <c r="L34" s="6">
        <f t="shared" si="4"/>
        <v>0</v>
      </c>
      <c r="M34" s="6">
        <f t="shared" si="4"/>
        <v>0</v>
      </c>
      <c r="N34" s="6">
        <f t="shared" si="4"/>
        <v>0</v>
      </c>
      <c r="O34" s="6">
        <f t="shared" si="4"/>
        <v>0</v>
      </c>
      <c r="P34" s="6">
        <f t="shared" si="4"/>
        <v>0</v>
      </c>
      <c r="Q34" s="6">
        <f t="shared" si="4"/>
        <v>0</v>
      </c>
      <c r="R34" s="6">
        <f t="shared" si="4"/>
        <v>0</v>
      </c>
      <c r="S34" s="6">
        <f t="shared" si="4"/>
        <v>0</v>
      </c>
      <c r="T34" s="6">
        <f t="shared" si="4"/>
        <v>0</v>
      </c>
      <c r="U34" s="6">
        <f t="shared" si="4"/>
        <v>0</v>
      </c>
      <c r="V34" s="6">
        <f t="shared" si="4"/>
        <v>0</v>
      </c>
      <c r="W34" s="29">
        <f t="shared" si="4"/>
        <v>96</v>
      </c>
      <c r="X34" s="29">
        <f t="shared" si="4"/>
        <v>477.1000000000001</v>
      </c>
      <c r="Y34" s="6">
        <f t="shared" si="4"/>
        <v>0</v>
      </c>
      <c r="Z34" s="6">
        <f t="shared" si="4"/>
        <v>0</v>
      </c>
      <c r="AA34" s="6">
        <f>SUM(AA33:AA33)</f>
        <v>0</v>
      </c>
      <c r="AB34" s="6">
        <f>SUM(AB33:AB33)</f>
        <v>0</v>
      </c>
      <c r="AC34" s="6">
        <f>SUM(AC33:AC33)</f>
        <v>0</v>
      </c>
      <c r="AD34" s="6">
        <f>SUM(AD33:AD33)</f>
        <v>0</v>
      </c>
      <c r="AE34" s="36">
        <f t="shared" si="1"/>
        <v>477.1000000000001</v>
      </c>
    </row>
    <row r="35" spans="1:31" ht="15.75">
      <c r="A35" s="12">
        <v>14</v>
      </c>
      <c r="B35" s="1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"/>
      <c r="P35" s="6"/>
      <c r="Q35" s="6"/>
      <c r="R35" s="8"/>
      <c r="S35" s="8"/>
      <c r="T35" s="8"/>
      <c r="U35" s="8"/>
      <c r="V35" s="8"/>
      <c r="W35" s="28"/>
      <c r="X35" s="28"/>
      <c r="Y35" s="8"/>
      <c r="Z35" s="8"/>
      <c r="AA35" s="8"/>
      <c r="AB35" s="8"/>
      <c r="AC35" s="8"/>
      <c r="AD35" s="8"/>
      <c r="AE35" s="36">
        <f t="shared" si="1"/>
        <v>0</v>
      </c>
    </row>
    <row r="36" spans="1:31" ht="32.25" thickBot="1">
      <c r="A36" s="14">
        <v>15</v>
      </c>
      <c r="B36" s="15" t="s">
        <v>14</v>
      </c>
      <c r="C36" s="16">
        <f aca="true" t="shared" si="5" ref="C36:N36">C20+C34</f>
        <v>0</v>
      </c>
      <c r="D36" s="16">
        <f t="shared" si="5"/>
        <v>0</v>
      </c>
      <c r="E36" s="16">
        <f t="shared" si="5"/>
        <v>5</v>
      </c>
      <c r="F36" s="16">
        <f t="shared" si="5"/>
        <v>2298</v>
      </c>
      <c r="G36" s="16">
        <f t="shared" si="5"/>
        <v>171</v>
      </c>
      <c r="H36" s="16">
        <f t="shared" si="5"/>
        <v>400.00000000000006</v>
      </c>
      <c r="I36" s="16">
        <f t="shared" si="5"/>
        <v>0</v>
      </c>
      <c r="J36" s="16">
        <f t="shared" si="5"/>
        <v>0</v>
      </c>
      <c r="K36" s="16">
        <f t="shared" si="5"/>
        <v>0</v>
      </c>
      <c r="L36" s="16">
        <f t="shared" si="5"/>
        <v>0</v>
      </c>
      <c r="M36" s="16">
        <f t="shared" si="5"/>
        <v>0</v>
      </c>
      <c r="N36" s="16">
        <f t="shared" si="5"/>
        <v>0</v>
      </c>
      <c r="O36" s="16">
        <f aca="true" t="shared" si="6" ref="O36:AD36">O20+O34</f>
        <v>0</v>
      </c>
      <c r="P36" s="16">
        <f t="shared" si="6"/>
        <v>0</v>
      </c>
      <c r="Q36" s="16">
        <f t="shared" si="6"/>
        <v>0</v>
      </c>
      <c r="R36" s="16">
        <f t="shared" si="6"/>
        <v>0</v>
      </c>
      <c r="S36" s="16">
        <f t="shared" si="6"/>
        <v>0</v>
      </c>
      <c r="T36" s="16">
        <f t="shared" si="6"/>
        <v>0</v>
      </c>
      <c r="U36" s="16">
        <f t="shared" si="6"/>
        <v>0</v>
      </c>
      <c r="V36" s="16">
        <f t="shared" si="6"/>
        <v>0</v>
      </c>
      <c r="W36" s="30">
        <f t="shared" si="6"/>
        <v>195</v>
      </c>
      <c r="X36" s="30">
        <f t="shared" si="6"/>
        <v>1000</v>
      </c>
      <c r="Y36" s="16">
        <f t="shared" si="6"/>
        <v>0</v>
      </c>
      <c r="Z36" s="16">
        <f t="shared" si="6"/>
        <v>0</v>
      </c>
      <c r="AA36" s="16">
        <f t="shared" si="6"/>
        <v>0</v>
      </c>
      <c r="AB36" s="16">
        <f t="shared" si="6"/>
        <v>0</v>
      </c>
      <c r="AC36" s="6">
        <f t="shared" si="6"/>
        <v>0</v>
      </c>
      <c r="AD36" s="6">
        <f t="shared" si="6"/>
        <v>0</v>
      </c>
      <c r="AE36" s="36">
        <f t="shared" si="1"/>
        <v>3698</v>
      </c>
    </row>
    <row r="37" spans="1:29" ht="15.75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"/>
      <c r="S37" s="2"/>
      <c r="T37" s="2"/>
      <c r="U37" s="2"/>
      <c r="V37" s="2"/>
      <c r="W37" s="31"/>
      <c r="X37" s="31"/>
      <c r="Y37" s="2"/>
      <c r="Z37" s="2"/>
      <c r="AA37" s="2"/>
      <c r="AB37" s="2"/>
      <c r="AC37" s="2"/>
    </row>
    <row r="38" spans="1:3" ht="18.75">
      <c r="A38" s="1"/>
      <c r="B38" s="65"/>
      <c r="C38" s="65"/>
    </row>
    <row r="39" spans="2:21" ht="22.5">
      <c r="B39" s="66" t="s">
        <v>44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S39" s="21"/>
      <c r="T39" s="24" t="s">
        <v>45</v>
      </c>
      <c r="U39" s="21"/>
    </row>
    <row r="40" spans="2:21" ht="20.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S40" s="21"/>
      <c r="T40" s="24"/>
      <c r="U40" s="21"/>
    </row>
    <row r="41" spans="2:21" ht="22.5">
      <c r="B41" s="67" t="s">
        <v>51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S41" s="21"/>
      <c r="T41" s="24" t="s">
        <v>47</v>
      </c>
      <c r="U41" s="21"/>
    </row>
    <row r="42" spans="2:21" ht="22.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S42" s="21"/>
      <c r="T42" s="24"/>
      <c r="U42" s="21"/>
    </row>
    <row r="43" spans="2:21" ht="22.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S43" s="21"/>
      <c r="T43" s="24"/>
      <c r="U43" s="21"/>
    </row>
    <row r="44" spans="2:21" ht="22.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S44" s="21"/>
      <c r="T44" s="24"/>
      <c r="U44" s="21"/>
    </row>
    <row r="45" spans="1:26" ht="54.75" customHeight="1">
      <c r="A45" s="68" t="s">
        <v>55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7" ht="13.5" thickBot="1"/>
    <row r="48" spans="1:31" ht="12.75">
      <c r="A48" s="63" t="s">
        <v>11</v>
      </c>
      <c r="B48" s="60" t="s">
        <v>19</v>
      </c>
      <c r="C48" s="60" t="s">
        <v>0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 t="s">
        <v>22</v>
      </c>
      <c r="P48" s="60"/>
      <c r="Q48" s="60" t="s">
        <v>23</v>
      </c>
      <c r="R48" s="60"/>
      <c r="S48" s="60" t="s">
        <v>4</v>
      </c>
      <c r="T48" s="60"/>
      <c r="U48" s="60"/>
      <c r="V48" s="60"/>
      <c r="W48" s="61" t="s">
        <v>6</v>
      </c>
      <c r="X48" s="61"/>
      <c r="Y48" s="60" t="s">
        <v>7</v>
      </c>
      <c r="Z48" s="60"/>
      <c r="AA48" s="60"/>
      <c r="AB48" s="60"/>
      <c r="AC48" s="57" t="s">
        <v>10</v>
      </c>
      <c r="AD48" s="57"/>
      <c r="AE48" s="58" t="s">
        <v>49</v>
      </c>
    </row>
    <row r="49" spans="1:31" ht="33" customHeight="1">
      <c r="A49" s="64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62"/>
      <c r="X49" s="62"/>
      <c r="Y49" s="57"/>
      <c r="Z49" s="57"/>
      <c r="AA49" s="57"/>
      <c r="AB49" s="57"/>
      <c r="AC49" s="57"/>
      <c r="AD49" s="57"/>
      <c r="AE49" s="59"/>
    </row>
    <row r="50" spans="1:31" ht="201.75" customHeight="1">
      <c r="A50" s="64"/>
      <c r="B50" s="57"/>
      <c r="C50" s="57" t="s">
        <v>18</v>
      </c>
      <c r="D50" s="57"/>
      <c r="E50" s="57" t="s">
        <v>17</v>
      </c>
      <c r="F50" s="57"/>
      <c r="G50" s="57" t="s">
        <v>1</v>
      </c>
      <c r="H50" s="57"/>
      <c r="I50" s="57" t="s">
        <v>16</v>
      </c>
      <c r="J50" s="57"/>
      <c r="K50" s="57" t="s">
        <v>20</v>
      </c>
      <c r="L50" s="57"/>
      <c r="M50" s="57" t="s">
        <v>21</v>
      </c>
      <c r="N50" s="57"/>
      <c r="O50" s="57"/>
      <c r="P50" s="57"/>
      <c r="Q50" s="57"/>
      <c r="R50" s="57"/>
      <c r="S50" s="57" t="s">
        <v>15</v>
      </c>
      <c r="T50" s="57"/>
      <c r="U50" s="57" t="s">
        <v>5</v>
      </c>
      <c r="V50" s="57"/>
      <c r="W50" s="62"/>
      <c r="X50" s="62"/>
      <c r="Y50" s="57" t="s">
        <v>8</v>
      </c>
      <c r="Z50" s="57"/>
      <c r="AA50" s="57" t="s">
        <v>9</v>
      </c>
      <c r="AB50" s="57"/>
      <c r="AC50" s="57"/>
      <c r="AD50" s="57"/>
      <c r="AE50" s="59"/>
    </row>
    <row r="51" spans="1:31" ht="47.25">
      <c r="A51" s="64"/>
      <c r="B51" s="57"/>
      <c r="C51" s="17" t="s">
        <v>2</v>
      </c>
      <c r="D51" s="17" t="s">
        <v>3</v>
      </c>
      <c r="E51" s="17" t="s">
        <v>2</v>
      </c>
      <c r="F51" s="17" t="s">
        <v>3</v>
      </c>
      <c r="G51" s="17" t="s">
        <v>2</v>
      </c>
      <c r="H51" s="17" t="s">
        <v>3</v>
      </c>
      <c r="I51" s="17" t="s">
        <v>2</v>
      </c>
      <c r="J51" s="17" t="s">
        <v>3</v>
      </c>
      <c r="K51" s="17" t="s">
        <v>2</v>
      </c>
      <c r="L51" s="17" t="s">
        <v>3</v>
      </c>
      <c r="M51" s="17" t="s">
        <v>2</v>
      </c>
      <c r="N51" s="17" t="s">
        <v>3</v>
      </c>
      <c r="O51" s="17" t="s">
        <v>2</v>
      </c>
      <c r="P51" s="17" t="s">
        <v>3</v>
      </c>
      <c r="Q51" s="17" t="s">
        <v>2</v>
      </c>
      <c r="R51" s="17" t="s">
        <v>3</v>
      </c>
      <c r="S51" s="17" t="s">
        <v>2</v>
      </c>
      <c r="T51" s="17" t="s">
        <v>3</v>
      </c>
      <c r="U51" s="17" t="s">
        <v>53</v>
      </c>
      <c r="V51" s="17" t="s">
        <v>54</v>
      </c>
      <c r="W51" s="26" t="s">
        <v>2</v>
      </c>
      <c r="X51" s="26" t="s">
        <v>3</v>
      </c>
      <c r="Y51" s="17" t="s">
        <v>2</v>
      </c>
      <c r="Z51" s="17" t="s">
        <v>3</v>
      </c>
      <c r="AA51" s="17" t="s">
        <v>2</v>
      </c>
      <c r="AB51" s="17" t="s">
        <v>3</v>
      </c>
      <c r="AC51" s="17" t="s">
        <v>2</v>
      </c>
      <c r="AD51" s="17" t="s">
        <v>3</v>
      </c>
      <c r="AE51" s="34" t="s">
        <v>3</v>
      </c>
    </row>
    <row r="52" spans="1:31" ht="15.75">
      <c r="A52" s="9">
        <v>1</v>
      </c>
      <c r="B52" s="10">
        <v>2</v>
      </c>
      <c r="C52" s="10">
        <v>3</v>
      </c>
      <c r="D52" s="10">
        <v>4</v>
      </c>
      <c r="E52" s="10">
        <v>5</v>
      </c>
      <c r="F52" s="10">
        <v>6</v>
      </c>
      <c r="G52" s="10">
        <v>7</v>
      </c>
      <c r="H52" s="10">
        <v>8</v>
      </c>
      <c r="I52" s="10">
        <v>9</v>
      </c>
      <c r="J52" s="10">
        <v>10</v>
      </c>
      <c r="K52" s="10">
        <v>11</v>
      </c>
      <c r="L52" s="10">
        <v>12</v>
      </c>
      <c r="M52" s="10">
        <v>13</v>
      </c>
      <c r="N52" s="10">
        <v>14</v>
      </c>
      <c r="O52" s="17">
        <v>15</v>
      </c>
      <c r="P52" s="17">
        <v>16</v>
      </c>
      <c r="Q52" s="17">
        <v>17</v>
      </c>
      <c r="R52" s="11">
        <v>18</v>
      </c>
      <c r="S52" s="11">
        <v>19</v>
      </c>
      <c r="T52" s="11">
        <v>20</v>
      </c>
      <c r="U52" s="11">
        <v>21</v>
      </c>
      <c r="V52" s="11">
        <v>22</v>
      </c>
      <c r="W52" s="27">
        <v>23</v>
      </c>
      <c r="X52" s="27">
        <v>24</v>
      </c>
      <c r="Y52" s="11">
        <v>25</v>
      </c>
      <c r="Z52" s="11">
        <v>26</v>
      </c>
      <c r="AA52" s="11">
        <v>27</v>
      </c>
      <c r="AB52" s="11">
        <v>28</v>
      </c>
      <c r="AC52" s="11">
        <v>29</v>
      </c>
      <c r="AD52" s="11">
        <v>30</v>
      </c>
      <c r="AE52" s="35">
        <v>30</v>
      </c>
    </row>
    <row r="53" spans="1:31" ht="31.5">
      <c r="A53" s="7">
        <v>1</v>
      </c>
      <c r="B53" s="20" t="s">
        <v>37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>
        <v>1</v>
      </c>
      <c r="N53" s="6">
        <v>19.03</v>
      </c>
      <c r="O53" s="6"/>
      <c r="P53" s="6"/>
      <c r="Q53" s="6"/>
      <c r="R53" s="8"/>
      <c r="S53" s="8"/>
      <c r="T53" s="8"/>
      <c r="U53" s="8"/>
      <c r="V53" s="8"/>
      <c r="W53" s="28">
        <v>3</v>
      </c>
      <c r="X53" s="28">
        <f>8.9+2.5</f>
        <v>11.4</v>
      </c>
      <c r="Y53" s="8"/>
      <c r="Z53" s="8"/>
      <c r="AA53" s="8"/>
      <c r="AB53" s="8"/>
      <c r="AC53" s="8"/>
      <c r="AD53" s="8">
        <f>9.2</f>
        <v>9.2</v>
      </c>
      <c r="AE53" s="36">
        <f>D53+F53+H53+J53+L53+N53+P53+R53+T53+V53+X53+Z53+AB53+AD53</f>
        <v>39.629999999999995</v>
      </c>
    </row>
    <row r="54" spans="1:31" ht="31.5">
      <c r="A54" s="7">
        <f aca="true" t="shared" si="7" ref="A54:A62">A53+1</f>
        <v>2</v>
      </c>
      <c r="B54" s="20" t="s">
        <v>38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8"/>
      <c r="S54" s="8"/>
      <c r="T54" s="8"/>
      <c r="U54" s="8"/>
      <c r="V54" s="8"/>
      <c r="W54" s="28"/>
      <c r="X54" s="28"/>
      <c r="Y54" s="8"/>
      <c r="Z54" s="8"/>
      <c r="AA54" s="8"/>
      <c r="AB54" s="8"/>
      <c r="AC54" s="8"/>
      <c r="AD54" s="8"/>
      <c r="AE54" s="36">
        <f aca="true" t="shared" si="8" ref="AE54:AE78">D54+F54+H54+J54+L54+N54+P54+R54+T54+V54+X54+Z54+AB54+AD54</f>
        <v>0</v>
      </c>
    </row>
    <row r="55" spans="1:31" ht="31.5">
      <c r="A55" s="7">
        <f t="shared" si="7"/>
        <v>3</v>
      </c>
      <c r="B55" s="20" t="s">
        <v>39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>
        <v>1</v>
      </c>
      <c r="N55" s="6">
        <v>19.03</v>
      </c>
      <c r="O55" s="6"/>
      <c r="P55" s="6"/>
      <c r="Q55" s="6"/>
      <c r="R55" s="8"/>
      <c r="S55" s="8"/>
      <c r="T55" s="8"/>
      <c r="U55" s="8"/>
      <c r="V55" s="8">
        <v>35</v>
      </c>
      <c r="W55" s="28">
        <v>2</v>
      </c>
      <c r="X55" s="28">
        <f>7.6+8.9</f>
        <v>16.5</v>
      </c>
      <c r="Y55" s="8"/>
      <c r="Z55" s="8"/>
      <c r="AA55" s="8"/>
      <c r="AB55" s="8"/>
      <c r="AC55" s="8"/>
      <c r="AD55" s="8"/>
      <c r="AE55" s="36">
        <f t="shared" si="8"/>
        <v>70.53</v>
      </c>
    </row>
    <row r="56" spans="1:31" ht="15.75">
      <c r="A56" s="7">
        <f t="shared" si="7"/>
        <v>4</v>
      </c>
      <c r="B56" s="20" t="s">
        <v>12</v>
      </c>
      <c r="C56" s="6"/>
      <c r="D56" s="6"/>
      <c r="E56" s="6"/>
      <c r="F56" s="6"/>
      <c r="G56" s="6">
        <v>20</v>
      </c>
      <c r="H56" s="6">
        <v>46.8</v>
      </c>
      <c r="I56" s="6"/>
      <c r="J56" s="6"/>
      <c r="K56" s="6"/>
      <c r="L56" s="6"/>
      <c r="M56" s="6">
        <v>2</v>
      </c>
      <c r="N56" s="6">
        <v>66</v>
      </c>
      <c r="O56" s="6"/>
      <c r="P56" s="6"/>
      <c r="Q56" s="6"/>
      <c r="R56" s="8"/>
      <c r="S56" s="8"/>
      <c r="T56" s="8"/>
      <c r="U56" s="8"/>
      <c r="V56" s="8"/>
      <c r="W56" s="28">
        <v>3</v>
      </c>
      <c r="X56" s="28">
        <f>5.1+2.5</f>
        <v>7.6</v>
      </c>
      <c r="Y56" s="8"/>
      <c r="Z56" s="8"/>
      <c r="AA56" s="8"/>
      <c r="AB56" s="8"/>
      <c r="AC56" s="8"/>
      <c r="AD56" s="8">
        <f>4.5+9.2</f>
        <v>13.7</v>
      </c>
      <c r="AE56" s="36">
        <f t="shared" si="8"/>
        <v>134.1</v>
      </c>
    </row>
    <row r="57" spans="1:31" ht="15.75">
      <c r="A57" s="7">
        <f t="shared" si="7"/>
        <v>5</v>
      </c>
      <c r="B57" s="20" t="s">
        <v>40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>
        <v>1</v>
      </c>
      <c r="N57" s="6">
        <v>19.03</v>
      </c>
      <c r="O57" s="6"/>
      <c r="P57" s="6"/>
      <c r="Q57" s="6"/>
      <c r="R57" s="8"/>
      <c r="S57" s="8"/>
      <c r="T57" s="8"/>
      <c r="U57" s="8"/>
      <c r="V57" s="8"/>
      <c r="W57" s="28"/>
      <c r="X57" s="28"/>
      <c r="Y57" s="8"/>
      <c r="Z57" s="8"/>
      <c r="AA57" s="8"/>
      <c r="AB57" s="8"/>
      <c r="AC57" s="8"/>
      <c r="AD57" s="8">
        <f>9.2</f>
        <v>9.2</v>
      </c>
      <c r="AE57" s="36">
        <f t="shared" si="8"/>
        <v>28.23</v>
      </c>
    </row>
    <row r="58" spans="1:31" ht="31.5">
      <c r="A58" s="7">
        <f t="shared" si="7"/>
        <v>6</v>
      </c>
      <c r="B58" s="20" t="s">
        <v>52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8"/>
      <c r="S58" s="8"/>
      <c r="T58" s="8"/>
      <c r="U58" s="8"/>
      <c r="V58" s="8"/>
      <c r="W58" s="28"/>
      <c r="X58" s="28"/>
      <c r="Y58" s="8"/>
      <c r="Z58" s="8"/>
      <c r="AA58" s="8"/>
      <c r="AB58" s="8"/>
      <c r="AC58" s="8"/>
      <c r="AD58" s="8">
        <f>3.6</f>
        <v>3.6</v>
      </c>
      <c r="AE58" s="36">
        <f t="shared" si="8"/>
        <v>3.6</v>
      </c>
    </row>
    <row r="59" spans="1:31" ht="15.75">
      <c r="A59" s="7">
        <f t="shared" si="7"/>
        <v>7</v>
      </c>
      <c r="B59" s="20" t="s">
        <v>42</v>
      </c>
      <c r="C59" s="6"/>
      <c r="D59" s="6"/>
      <c r="E59" s="6">
        <v>1</v>
      </c>
      <c r="F59" s="6">
        <v>85.5</v>
      </c>
      <c r="G59" s="6">
        <v>20</v>
      </c>
      <c r="H59" s="6">
        <v>46.8</v>
      </c>
      <c r="I59" s="6"/>
      <c r="J59" s="6"/>
      <c r="K59" s="6"/>
      <c r="L59" s="6"/>
      <c r="M59" s="6"/>
      <c r="N59" s="6"/>
      <c r="O59" s="6"/>
      <c r="P59" s="6"/>
      <c r="Q59" s="6"/>
      <c r="R59" s="8"/>
      <c r="S59" s="8"/>
      <c r="T59" s="8"/>
      <c r="U59" s="8"/>
      <c r="V59" s="8">
        <f>36.504+7.5</f>
        <v>44.004</v>
      </c>
      <c r="W59" s="28">
        <v>3</v>
      </c>
      <c r="X59" s="28">
        <f>8.9+2.5</f>
        <v>11.4</v>
      </c>
      <c r="Y59" s="8"/>
      <c r="Z59" s="8"/>
      <c r="AA59" s="8"/>
      <c r="AB59" s="8"/>
      <c r="AC59" s="8"/>
      <c r="AD59" s="8">
        <f>3.6</f>
        <v>3.6</v>
      </c>
      <c r="AE59" s="36">
        <f t="shared" si="8"/>
        <v>191.304</v>
      </c>
    </row>
    <row r="60" spans="1:31" ht="15.75">
      <c r="A60" s="7">
        <f t="shared" si="7"/>
        <v>8</v>
      </c>
      <c r="B60" s="20" t="s">
        <v>43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8"/>
      <c r="S60" s="8"/>
      <c r="T60" s="8"/>
      <c r="U60" s="8"/>
      <c r="V60" s="8">
        <v>79.5932</v>
      </c>
      <c r="W60" s="28"/>
      <c r="X60" s="28"/>
      <c r="Y60" s="8"/>
      <c r="Z60" s="8"/>
      <c r="AA60" s="8"/>
      <c r="AB60" s="8"/>
      <c r="AC60" s="8"/>
      <c r="AD60" s="8"/>
      <c r="AE60" s="36">
        <f t="shared" si="8"/>
        <v>79.5932</v>
      </c>
    </row>
    <row r="61" spans="1:31" ht="31.5">
      <c r="A61" s="7">
        <f t="shared" si="7"/>
        <v>9</v>
      </c>
      <c r="B61" s="20" t="s">
        <v>41</v>
      </c>
      <c r="C61" s="6"/>
      <c r="D61" s="6"/>
      <c r="E61" s="6"/>
      <c r="F61" s="6"/>
      <c r="G61" s="6">
        <v>11</v>
      </c>
      <c r="H61" s="6">
        <v>25.6</v>
      </c>
      <c r="I61" s="6"/>
      <c r="J61" s="6"/>
      <c r="K61" s="6"/>
      <c r="L61" s="6"/>
      <c r="M61" s="6"/>
      <c r="N61" s="6">
        <v>19.03</v>
      </c>
      <c r="O61" s="6"/>
      <c r="P61" s="6"/>
      <c r="Q61" s="6"/>
      <c r="R61" s="8"/>
      <c r="S61" s="8"/>
      <c r="T61" s="8"/>
      <c r="U61" s="8"/>
      <c r="V61" s="8"/>
      <c r="W61" s="28">
        <v>7</v>
      </c>
      <c r="X61" s="28">
        <f>7.1+17.5+12.7</f>
        <v>37.3</v>
      </c>
      <c r="Y61" s="8"/>
      <c r="Z61" s="8"/>
      <c r="AA61" s="8"/>
      <c r="AB61" s="8"/>
      <c r="AC61" s="8"/>
      <c r="AD61" s="8">
        <f>4.5+9.2</f>
        <v>13.7</v>
      </c>
      <c r="AE61" s="36">
        <f t="shared" si="8"/>
        <v>95.63000000000001</v>
      </c>
    </row>
    <row r="62" spans="1:31" ht="15.75">
      <c r="A62" s="7">
        <f t="shared" si="7"/>
        <v>10</v>
      </c>
      <c r="B62" s="17" t="s">
        <v>13</v>
      </c>
      <c r="C62" s="6">
        <f aca="true" t="shared" si="9" ref="C62:X62">SUM(C53:C61)</f>
        <v>0</v>
      </c>
      <c r="D62" s="6">
        <f t="shared" si="9"/>
        <v>0</v>
      </c>
      <c r="E62" s="6">
        <f t="shared" si="9"/>
        <v>1</v>
      </c>
      <c r="F62" s="6">
        <f t="shared" si="9"/>
        <v>85.5</v>
      </c>
      <c r="G62" s="6">
        <f t="shared" si="9"/>
        <v>51</v>
      </c>
      <c r="H62" s="6">
        <f t="shared" si="9"/>
        <v>119.19999999999999</v>
      </c>
      <c r="I62" s="6">
        <f t="shared" si="9"/>
        <v>0</v>
      </c>
      <c r="J62" s="6">
        <f t="shared" si="9"/>
        <v>0</v>
      </c>
      <c r="K62" s="6">
        <f t="shared" si="9"/>
        <v>0</v>
      </c>
      <c r="L62" s="6">
        <f t="shared" si="9"/>
        <v>0</v>
      </c>
      <c r="M62" s="6">
        <f t="shared" si="9"/>
        <v>5</v>
      </c>
      <c r="N62" s="6">
        <f t="shared" si="9"/>
        <v>142.12</v>
      </c>
      <c r="O62" s="6">
        <f t="shared" si="9"/>
        <v>0</v>
      </c>
      <c r="P62" s="6">
        <f t="shared" si="9"/>
        <v>0</v>
      </c>
      <c r="Q62" s="6">
        <f t="shared" si="9"/>
        <v>0</v>
      </c>
      <c r="R62" s="6">
        <f t="shared" si="9"/>
        <v>0</v>
      </c>
      <c r="S62" s="6">
        <f t="shared" si="9"/>
        <v>0</v>
      </c>
      <c r="T62" s="6">
        <f t="shared" si="9"/>
        <v>0</v>
      </c>
      <c r="U62" s="6">
        <f t="shared" si="9"/>
        <v>0</v>
      </c>
      <c r="V62" s="6">
        <f t="shared" si="9"/>
        <v>158.5972</v>
      </c>
      <c r="W62" s="29">
        <f t="shared" si="9"/>
        <v>18</v>
      </c>
      <c r="X62" s="29">
        <f t="shared" si="9"/>
        <v>84.19999999999999</v>
      </c>
      <c r="Y62" s="6"/>
      <c r="Z62" s="6"/>
      <c r="AA62" s="6">
        <f>SUM(AA53:AA61)</f>
        <v>0</v>
      </c>
      <c r="AB62" s="6">
        <f>SUM(AB53:AB61)</f>
        <v>0</v>
      </c>
      <c r="AC62" s="6">
        <f>SUM(AC53:AC61)</f>
        <v>0</v>
      </c>
      <c r="AD62" s="6">
        <f>SUM(AD53:AD61)</f>
        <v>53</v>
      </c>
      <c r="AE62" s="36">
        <f t="shared" si="8"/>
        <v>642.6171999999999</v>
      </c>
    </row>
    <row r="63" spans="1:31" ht="31.5">
      <c r="A63" s="7"/>
      <c r="B63" s="20" t="s">
        <v>60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>
        <v>1</v>
      </c>
      <c r="N63" s="6">
        <v>18.6</v>
      </c>
      <c r="O63" s="6"/>
      <c r="P63" s="6"/>
      <c r="Q63" s="6"/>
      <c r="R63" s="8"/>
      <c r="S63" s="8"/>
      <c r="T63" s="8"/>
      <c r="U63" s="8"/>
      <c r="V63" s="8">
        <f>35.735+11.965</f>
        <v>47.7</v>
      </c>
      <c r="W63" s="28">
        <v>3</v>
      </c>
      <c r="X63" s="28">
        <f>10.4+1.8</f>
        <v>12.200000000000001</v>
      </c>
      <c r="Y63" s="8"/>
      <c r="Z63" s="8"/>
      <c r="AA63" s="8"/>
      <c r="AB63" s="8"/>
      <c r="AC63" s="8"/>
      <c r="AD63" s="8"/>
      <c r="AE63" s="36">
        <f t="shared" si="8"/>
        <v>78.50000000000001</v>
      </c>
    </row>
    <row r="64" spans="1:31" ht="15.75">
      <c r="A64" s="7">
        <v>11</v>
      </c>
      <c r="B64" s="20" t="s">
        <v>46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8"/>
      <c r="S64" s="8"/>
      <c r="T64" s="8"/>
      <c r="U64" s="8"/>
      <c r="V64" s="8"/>
      <c r="W64" s="28">
        <v>3</v>
      </c>
      <c r="X64" s="28">
        <f>3.3+5.6+2.5</f>
        <v>11.399999999999999</v>
      </c>
      <c r="Y64" s="8"/>
      <c r="Z64" s="8"/>
      <c r="AA64" s="8"/>
      <c r="AB64" s="8"/>
      <c r="AC64" s="8"/>
      <c r="AD64" s="8">
        <f>4.5</f>
        <v>4.5</v>
      </c>
      <c r="AE64" s="36">
        <f t="shared" si="8"/>
        <v>15.899999999999999</v>
      </c>
    </row>
    <row r="65" spans="1:31" ht="47.25">
      <c r="A65" s="7">
        <f>A64+1</f>
        <v>12</v>
      </c>
      <c r="B65" s="20" t="s">
        <v>61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>
        <v>1</v>
      </c>
      <c r="N65" s="6">
        <v>13.29</v>
      </c>
      <c r="O65" s="6"/>
      <c r="P65" s="6"/>
      <c r="Q65" s="6"/>
      <c r="R65" s="8"/>
      <c r="S65" s="8"/>
      <c r="T65" s="8"/>
      <c r="U65" s="8"/>
      <c r="V65" s="8"/>
      <c r="W65" s="28">
        <v>2</v>
      </c>
      <c r="X65" s="28">
        <v>10.9</v>
      </c>
      <c r="Y65" s="8"/>
      <c r="Z65" s="8"/>
      <c r="AA65" s="8"/>
      <c r="AB65" s="8"/>
      <c r="AC65" s="8"/>
      <c r="AD65" s="8">
        <f>9.2</f>
        <v>9.2</v>
      </c>
      <c r="AE65" s="36">
        <f t="shared" si="8"/>
        <v>33.39</v>
      </c>
    </row>
    <row r="66" spans="1:31" ht="47.25">
      <c r="A66" s="7">
        <f aca="true" t="shared" si="10" ref="A66:A75">A65+1</f>
        <v>13</v>
      </c>
      <c r="B66" s="20" t="s">
        <v>62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8"/>
      <c r="S66" s="8"/>
      <c r="T66" s="8"/>
      <c r="U66" s="8"/>
      <c r="V66" s="8"/>
      <c r="W66" s="28">
        <v>3</v>
      </c>
      <c r="X66" s="28">
        <f>10.9+2.5</f>
        <v>13.4</v>
      </c>
      <c r="Y66" s="8"/>
      <c r="Z66" s="8"/>
      <c r="AA66" s="8"/>
      <c r="AB66" s="8"/>
      <c r="AC66" s="8"/>
      <c r="AD66" s="8">
        <f>4.5</f>
        <v>4.5</v>
      </c>
      <c r="AE66" s="36">
        <f t="shared" si="8"/>
        <v>17.9</v>
      </c>
    </row>
    <row r="67" spans="1:31" ht="31.5">
      <c r="A67" s="7">
        <f t="shared" si="10"/>
        <v>14</v>
      </c>
      <c r="B67" s="20" t="s">
        <v>63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8"/>
      <c r="S67" s="8"/>
      <c r="T67" s="8"/>
      <c r="U67" s="8"/>
      <c r="V67" s="8"/>
      <c r="W67" s="28">
        <v>2</v>
      </c>
      <c r="X67" s="28">
        <f>3.3+7.6</f>
        <v>10.899999999999999</v>
      </c>
      <c r="Y67" s="8"/>
      <c r="Z67" s="8"/>
      <c r="AA67" s="8"/>
      <c r="AB67" s="8"/>
      <c r="AC67" s="8"/>
      <c r="AD67" s="8"/>
      <c r="AE67" s="36">
        <f t="shared" si="8"/>
        <v>10.899999999999999</v>
      </c>
    </row>
    <row r="68" spans="1:31" ht="47.25">
      <c r="A68" s="7">
        <f t="shared" si="10"/>
        <v>15</v>
      </c>
      <c r="B68" s="20" t="s">
        <v>58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8"/>
      <c r="S68" s="8"/>
      <c r="T68" s="8"/>
      <c r="U68" s="8"/>
      <c r="V68" s="8"/>
      <c r="W68" s="28">
        <v>1</v>
      </c>
      <c r="X68" s="28">
        <f>3.3</f>
        <v>3.3</v>
      </c>
      <c r="Y68" s="8"/>
      <c r="Z68" s="8"/>
      <c r="AA68" s="8"/>
      <c r="AB68" s="8"/>
      <c r="AC68" s="8"/>
      <c r="AD68" s="8">
        <f>4.5+9.2</f>
        <v>13.7</v>
      </c>
      <c r="AE68" s="36">
        <f t="shared" si="8"/>
        <v>17</v>
      </c>
    </row>
    <row r="69" spans="1:31" ht="47.25">
      <c r="A69" s="7">
        <f t="shared" si="10"/>
        <v>16</v>
      </c>
      <c r="B69" s="20" t="s">
        <v>59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>
        <v>1</v>
      </c>
      <c r="N69" s="6">
        <v>19.03</v>
      </c>
      <c r="O69" s="6"/>
      <c r="P69" s="6"/>
      <c r="Q69" s="6"/>
      <c r="R69" s="8"/>
      <c r="S69" s="8"/>
      <c r="T69" s="8"/>
      <c r="U69" s="8"/>
      <c r="V69" s="8">
        <v>40.455</v>
      </c>
      <c r="W69" s="28">
        <v>1</v>
      </c>
      <c r="X69" s="28">
        <f>3.3</f>
        <v>3.3</v>
      </c>
      <c r="Y69" s="8"/>
      <c r="Z69" s="8"/>
      <c r="AA69" s="8"/>
      <c r="AB69" s="8"/>
      <c r="AC69" s="8"/>
      <c r="AD69" s="8"/>
      <c r="AE69" s="36">
        <f t="shared" si="8"/>
        <v>62.785</v>
      </c>
    </row>
    <row r="70" spans="1:31" ht="31.5">
      <c r="A70" s="7">
        <f t="shared" si="10"/>
        <v>17</v>
      </c>
      <c r="B70" s="20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>
        <v>1</v>
      </c>
      <c r="N70" s="6">
        <v>19.03</v>
      </c>
      <c r="O70" s="6"/>
      <c r="P70" s="6"/>
      <c r="Q70" s="6"/>
      <c r="R70" s="8"/>
      <c r="S70" s="8"/>
      <c r="T70" s="8"/>
      <c r="U70" s="8"/>
      <c r="V70" s="8">
        <v>63.3</v>
      </c>
      <c r="W70" s="28">
        <v>2</v>
      </c>
      <c r="X70" s="28">
        <f>3.3+7.6</f>
        <v>10.899999999999999</v>
      </c>
      <c r="Y70" s="8"/>
      <c r="Z70" s="8"/>
      <c r="AA70" s="8"/>
      <c r="AB70" s="8"/>
      <c r="AC70" s="8"/>
      <c r="AD70" s="8"/>
      <c r="AE70" s="36">
        <f t="shared" si="8"/>
        <v>93.22999999999999</v>
      </c>
    </row>
    <row r="71" spans="1:31" ht="47.25">
      <c r="A71" s="7">
        <f t="shared" si="10"/>
        <v>18</v>
      </c>
      <c r="B71" s="20" t="s">
        <v>65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8"/>
      <c r="S71" s="8"/>
      <c r="T71" s="8"/>
      <c r="U71" s="8"/>
      <c r="V71" s="8"/>
      <c r="W71" s="28"/>
      <c r="X71" s="28"/>
      <c r="Y71" s="8"/>
      <c r="Z71" s="8"/>
      <c r="AA71" s="8"/>
      <c r="AB71" s="8"/>
      <c r="AC71" s="8"/>
      <c r="AD71" s="8">
        <f>9.2</f>
        <v>9.2</v>
      </c>
      <c r="AE71" s="36">
        <f t="shared" si="8"/>
        <v>9.2</v>
      </c>
    </row>
    <row r="72" spans="1:31" ht="31.5">
      <c r="A72" s="7">
        <f t="shared" si="10"/>
        <v>19</v>
      </c>
      <c r="B72" s="20" t="s">
        <v>66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8"/>
      <c r="S72" s="8"/>
      <c r="T72" s="8"/>
      <c r="U72" s="8"/>
      <c r="V72" s="8"/>
      <c r="W72" s="28">
        <v>1</v>
      </c>
      <c r="X72" s="28">
        <f>3.3</f>
        <v>3.3</v>
      </c>
      <c r="Y72" s="8"/>
      <c r="Z72" s="8"/>
      <c r="AA72" s="8"/>
      <c r="AB72" s="8"/>
      <c r="AC72" s="8"/>
      <c r="AD72" s="8">
        <f>4.5+9.2</f>
        <v>13.7</v>
      </c>
      <c r="AE72" s="36">
        <f t="shared" si="8"/>
        <v>17</v>
      </c>
    </row>
    <row r="73" spans="1:31" ht="31.5">
      <c r="A73" s="7">
        <f t="shared" si="10"/>
        <v>20</v>
      </c>
      <c r="B73" s="20" t="s">
        <v>67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8"/>
      <c r="S73" s="8"/>
      <c r="T73" s="8"/>
      <c r="U73" s="8"/>
      <c r="V73" s="8"/>
      <c r="W73" s="28">
        <v>3</v>
      </c>
      <c r="X73" s="28">
        <f>14.5</f>
        <v>14.5</v>
      </c>
      <c r="Y73" s="8"/>
      <c r="Z73" s="8"/>
      <c r="AA73" s="8"/>
      <c r="AB73" s="8"/>
      <c r="AC73" s="8"/>
      <c r="AD73" s="8">
        <f>4.5</f>
        <v>4.5</v>
      </c>
      <c r="AE73" s="36">
        <f t="shared" si="8"/>
        <v>19</v>
      </c>
    </row>
    <row r="74" spans="1:31" ht="31.5">
      <c r="A74" s="7">
        <f t="shared" si="10"/>
        <v>21</v>
      </c>
      <c r="B74" s="20" t="s">
        <v>68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>
        <v>1</v>
      </c>
      <c r="N74" s="6">
        <v>19.03</v>
      </c>
      <c r="O74" s="6"/>
      <c r="P74" s="6"/>
      <c r="Q74" s="6"/>
      <c r="R74" s="8"/>
      <c r="S74" s="8"/>
      <c r="T74" s="8"/>
      <c r="U74" s="8"/>
      <c r="V74" s="8"/>
      <c r="W74" s="28">
        <v>2</v>
      </c>
      <c r="X74" s="28">
        <v>5.6</v>
      </c>
      <c r="Y74" s="8"/>
      <c r="Z74" s="8"/>
      <c r="AA74" s="8"/>
      <c r="AB74" s="8"/>
      <c r="AC74" s="8"/>
      <c r="AD74" s="8">
        <f>9.2</f>
        <v>9.2</v>
      </c>
      <c r="AE74" s="36">
        <f t="shared" si="8"/>
        <v>33.83</v>
      </c>
    </row>
    <row r="75" spans="1:31" ht="31.5">
      <c r="A75" s="7">
        <f t="shared" si="10"/>
        <v>22</v>
      </c>
      <c r="B75" s="20" t="s">
        <v>69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8"/>
      <c r="S75" s="8"/>
      <c r="T75" s="8"/>
      <c r="U75" s="8"/>
      <c r="V75" s="8"/>
      <c r="W75" s="28">
        <v>1</v>
      </c>
      <c r="X75" s="28">
        <f>3.3</f>
        <v>3.3</v>
      </c>
      <c r="Y75" s="8"/>
      <c r="Z75" s="8"/>
      <c r="AA75" s="8"/>
      <c r="AB75" s="8"/>
      <c r="AC75" s="8"/>
      <c r="AD75" s="8"/>
      <c r="AE75" s="36">
        <f t="shared" si="8"/>
        <v>3.3</v>
      </c>
    </row>
    <row r="76" spans="1:31" ht="15.75">
      <c r="A76" s="7">
        <v>13</v>
      </c>
      <c r="B76" s="17" t="s">
        <v>13</v>
      </c>
      <c r="C76" s="6">
        <f aca="true" t="shared" si="11" ref="C76:Z76">SUM(C63:C75)</f>
        <v>0</v>
      </c>
      <c r="D76" s="6">
        <f t="shared" si="11"/>
        <v>0</v>
      </c>
      <c r="E76" s="6">
        <f t="shared" si="11"/>
        <v>0</v>
      </c>
      <c r="F76" s="6">
        <f t="shared" si="11"/>
        <v>0</v>
      </c>
      <c r="G76" s="6">
        <f t="shared" si="11"/>
        <v>0</v>
      </c>
      <c r="H76" s="6">
        <f t="shared" si="11"/>
        <v>0</v>
      </c>
      <c r="I76" s="6">
        <f t="shared" si="11"/>
        <v>0</v>
      </c>
      <c r="J76" s="6">
        <f t="shared" si="11"/>
        <v>0</v>
      </c>
      <c r="K76" s="6">
        <f t="shared" si="11"/>
        <v>0</v>
      </c>
      <c r="L76" s="6">
        <f t="shared" si="11"/>
        <v>0</v>
      </c>
      <c r="M76" s="6">
        <f t="shared" si="11"/>
        <v>5</v>
      </c>
      <c r="N76" s="6">
        <f t="shared" si="11"/>
        <v>88.98</v>
      </c>
      <c r="O76" s="6">
        <f t="shared" si="11"/>
        <v>0</v>
      </c>
      <c r="P76" s="6">
        <f t="shared" si="11"/>
        <v>0</v>
      </c>
      <c r="Q76" s="6">
        <f t="shared" si="11"/>
        <v>0</v>
      </c>
      <c r="R76" s="6">
        <f t="shared" si="11"/>
        <v>0</v>
      </c>
      <c r="S76" s="6">
        <f t="shared" si="11"/>
        <v>0</v>
      </c>
      <c r="T76" s="6">
        <f t="shared" si="11"/>
        <v>0</v>
      </c>
      <c r="U76" s="6">
        <f t="shared" si="11"/>
        <v>0</v>
      </c>
      <c r="V76" s="6">
        <f>SUM(V63:V75)</f>
        <v>151.45499999999998</v>
      </c>
      <c r="W76" s="29">
        <f t="shared" si="11"/>
        <v>24</v>
      </c>
      <c r="X76" s="29">
        <f t="shared" si="11"/>
        <v>102.99999999999997</v>
      </c>
      <c r="Y76" s="6">
        <f t="shared" si="11"/>
        <v>0</v>
      </c>
      <c r="Z76" s="6">
        <f t="shared" si="11"/>
        <v>0</v>
      </c>
      <c r="AA76" s="6">
        <f>SUM(AA75:AA75)</f>
        <v>0</v>
      </c>
      <c r="AB76" s="6">
        <f>SUM(AB75:AB75)</f>
        <v>0</v>
      </c>
      <c r="AC76" s="6">
        <f>SUM(AC75:AC75)</f>
        <v>0</v>
      </c>
      <c r="AD76" s="29">
        <f>SUM(AD63:AD75)</f>
        <v>68.5</v>
      </c>
      <c r="AE76" s="36">
        <f t="shared" si="8"/>
        <v>411.93499999999995</v>
      </c>
    </row>
    <row r="77" spans="1:31" ht="15.75">
      <c r="A77" s="12">
        <v>14</v>
      </c>
      <c r="B77" s="19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6"/>
      <c r="P77" s="6"/>
      <c r="Q77" s="6"/>
      <c r="R77" s="8"/>
      <c r="S77" s="8"/>
      <c r="T77" s="8"/>
      <c r="U77" s="8"/>
      <c r="V77" s="8"/>
      <c r="W77" s="28"/>
      <c r="X77" s="28"/>
      <c r="Y77" s="8"/>
      <c r="Z77" s="8"/>
      <c r="AA77" s="8"/>
      <c r="AB77" s="8"/>
      <c r="AC77" s="8"/>
      <c r="AD77" s="8"/>
      <c r="AE77" s="36">
        <f t="shared" si="8"/>
        <v>0</v>
      </c>
    </row>
    <row r="78" spans="1:31" ht="32.25" thickBot="1">
      <c r="A78" s="14">
        <v>15</v>
      </c>
      <c r="B78" s="15" t="s">
        <v>14</v>
      </c>
      <c r="C78" s="16">
        <f aca="true" t="shared" si="12" ref="C78:AD78">C62+C76</f>
        <v>0</v>
      </c>
      <c r="D78" s="16">
        <f t="shared" si="12"/>
        <v>0</v>
      </c>
      <c r="E78" s="16">
        <f t="shared" si="12"/>
        <v>1</v>
      </c>
      <c r="F78" s="16">
        <f t="shared" si="12"/>
        <v>85.5</v>
      </c>
      <c r="G78" s="16">
        <f t="shared" si="12"/>
        <v>51</v>
      </c>
      <c r="H78" s="16">
        <f t="shared" si="12"/>
        <v>119.19999999999999</v>
      </c>
      <c r="I78" s="16">
        <f t="shared" si="12"/>
        <v>0</v>
      </c>
      <c r="J78" s="16">
        <f t="shared" si="12"/>
        <v>0</v>
      </c>
      <c r="K78" s="16">
        <f t="shared" si="12"/>
        <v>0</v>
      </c>
      <c r="L78" s="16">
        <f t="shared" si="12"/>
        <v>0</v>
      </c>
      <c r="M78" s="16">
        <f t="shared" si="12"/>
        <v>10</v>
      </c>
      <c r="N78" s="16">
        <f t="shared" si="12"/>
        <v>231.10000000000002</v>
      </c>
      <c r="O78" s="16">
        <f t="shared" si="12"/>
        <v>0</v>
      </c>
      <c r="P78" s="16">
        <f t="shared" si="12"/>
        <v>0</v>
      </c>
      <c r="Q78" s="16">
        <f t="shared" si="12"/>
        <v>0</v>
      </c>
      <c r="R78" s="16">
        <f t="shared" si="12"/>
        <v>0</v>
      </c>
      <c r="S78" s="16">
        <f t="shared" si="12"/>
        <v>0</v>
      </c>
      <c r="T78" s="16">
        <f t="shared" si="12"/>
        <v>0</v>
      </c>
      <c r="U78" s="16">
        <f t="shared" si="12"/>
        <v>0</v>
      </c>
      <c r="V78" s="16">
        <f t="shared" si="12"/>
        <v>310.05219999999997</v>
      </c>
      <c r="W78" s="30">
        <f t="shared" si="12"/>
        <v>42</v>
      </c>
      <c r="X78" s="30">
        <f t="shared" si="12"/>
        <v>187.19999999999996</v>
      </c>
      <c r="Y78" s="16">
        <f t="shared" si="12"/>
        <v>0</v>
      </c>
      <c r="Z78" s="16">
        <f t="shared" si="12"/>
        <v>0</v>
      </c>
      <c r="AA78" s="16">
        <f t="shared" si="12"/>
        <v>0</v>
      </c>
      <c r="AB78" s="16">
        <f t="shared" si="12"/>
        <v>0</v>
      </c>
      <c r="AC78" s="6">
        <f t="shared" si="12"/>
        <v>0</v>
      </c>
      <c r="AD78" s="6">
        <f t="shared" si="12"/>
        <v>121.5</v>
      </c>
      <c r="AE78" s="36">
        <f t="shared" si="8"/>
        <v>1054.5522</v>
      </c>
    </row>
    <row r="81" spans="2:20" ht="22.5">
      <c r="B81" s="66" t="s">
        <v>44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S81" s="21"/>
      <c r="T81" s="24" t="s">
        <v>45</v>
      </c>
    </row>
    <row r="82" spans="2:20" ht="20.2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S82" s="21"/>
      <c r="T82" s="24"/>
    </row>
    <row r="83" spans="2:20" ht="22.5">
      <c r="B83" s="67" t="s">
        <v>51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S83" s="21"/>
      <c r="T83" s="24" t="s">
        <v>47</v>
      </c>
    </row>
    <row r="86" ht="12.75">
      <c r="A86" t="s">
        <v>56</v>
      </c>
    </row>
    <row r="87" ht="12.75">
      <c r="A87" t="s">
        <v>57</v>
      </c>
    </row>
  </sheetData>
  <sheetProtection/>
  <mergeCells count="50">
    <mergeCell ref="B81:N81"/>
    <mergeCell ref="B83:N83"/>
    <mergeCell ref="A1:AD3"/>
    <mergeCell ref="A4:Z4"/>
    <mergeCell ref="A5:O5"/>
    <mergeCell ref="P5:T5"/>
    <mergeCell ref="A6:A9"/>
    <mergeCell ref="B6:B9"/>
    <mergeCell ref="C6:N7"/>
    <mergeCell ref="W6:X8"/>
    <mergeCell ref="Y6:AB7"/>
    <mergeCell ref="AA8:AB8"/>
    <mergeCell ref="O6:P8"/>
    <mergeCell ref="M8:N8"/>
    <mergeCell ref="S8:T8"/>
    <mergeCell ref="U8:V8"/>
    <mergeCell ref="AE6:AE8"/>
    <mergeCell ref="AC6:AD8"/>
    <mergeCell ref="C8:D8"/>
    <mergeCell ref="E8:F8"/>
    <mergeCell ref="G8:H8"/>
    <mergeCell ref="I8:J8"/>
    <mergeCell ref="K8:L8"/>
    <mergeCell ref="Y8:Z8"/>
    <mergeCell ref="Q6:R8"/>
    <mergeCell ref="S6:V7"/>
    <mergeCell ref="A48:A51"/>
    <mergeCell ref="B48:B51"/>
    <mergeCell ref="C48:N49"/>
    <mergeCell ref="O48:P50"/>
    <mergeCell ref="B38:C38"/>
    <mergeCell ref="B39:N39"/>
    <mergeCell ref="B41:N41"/>
    <mergeCell ref="A45:Z45"/>
    <mergeCell ref="Q48:R50"/>
    <mergeCell ref="S48:V49"/>
    <mergeCell ref="W48:X50"/>
    <mergeCell ref="Y48:AB49"/>
    <mergeCell ref="Y50:Z50"/>
    <mergeCell ref="AA50:AB50"/>
    <mergeCell ref="AC48:AD50"/>
    <mergeCell ref="AE48:AE50"/>
    <mergeCell ref="C50:D50"/>
    <mergeCell ref="E50:F50"/>
    <mergeCell ref="G50:H50"/>
    <mergeCell ref="I50:J50"/>
    <mergeCell ref="K50:L50"/>
    <mergeCell ref="M50:N50"/>
    <mergeCell ref="S50:T50"/>
    <mergeCell ref="U50:V50"/>
  </mergeCells>
  <printOptions horizontalCentered="1"/>
  <pageMargins left="0" right="0" top="0" bottom="0" header="0" footer="0"/>
  <pageSetup horizontalDpi="600" verticalDpi="600" orientation="landscape" paperSize="9" scale="44" r:id="rId1"/>
  <headerFooter alignWithMargins="0">
    <oddFooter>&amp;L&amp;Z&amp;F</oddFooter>
  </headerFooter>
  <rowBreaks count="1" manualBreakCount="1">
    <brk id="4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Министерство образования</dc:creator>
  <cp:keywords/>
  <dc:description/>
  <cp:lastModifiedBy>ErGA</cp:lastModifiedBy>
  <cp:lastPrinted>2013-07-26T05:38:18Z</cp:lastPrinted>
  <dcterms:created xsi:type="dcterms:W3CDTF">2011-07-22T04:30:37Z</dcterms:created>
  <dcterms:modified xsi:type="dcterms:W3CDTF">2012-11-02T05:51:04Z</dcterms:modified>
  <cp:category/>
  <cp:version/>
  <cp:contentType/>
  <cp:contentStatus/>
</cp:coreProperties>
</file>